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4 4Q/"/>
    </mc:Choice>
  </mc:AlternateContent>
  <xr:revisionPtr revIDLastSave="1605" documentId="8_{727B4A02-CB12-40C7-A4E5-F3772A6A55E4}" xr6:coauthVersionLast="47" xr6:coauthVersionMax="47" xr10:uidLastSave="{EE6399E4-E62A-424C-8425-38862DC5C564}"/>
  <bookViews>
    <workbookView xWindow="38290" yWindow="-110" windowWidth="38620" windowHeight="21220"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BS'!$A$1:$AF$48</definedName>
    <definedName name="_xlnm.Print_Area" localSheetId="0">'Consolidated IS'!$A$1:$AS$55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3" i="2" l="1"/>
  <c r="AR50" i="2"/>
  <c r="AR49" i="2"/>
  <c r="AR48" i="2"/>
  <c r="AR47" i="2"/>
  <c r="AR46" i="2"/>
  <c r="AR45" i="2"/>
  <c r="AR44" i="2"/>
  <c r="AR43" i="2"/>
  <c r="AR42" i="2"/>
  <c r="AR41" i="2"/>
  <c r="AR40" i="2"/>
  <c r="AR39" i="2"/>
  <c r="AR38" i="2"/>
  <c r="AR37" i="2"/>
  <c r="AR36" i="2"/>
  <c r="AR35" i="2"/>
  <c r="AR34" i="2"/>
  <c r="AR33" i="2"/>
  <c r="AR32" i="2"/>
  <c r="AR31" i="2"/>
  <c r="AR30" i="2"/>
  <c r="AR29" i="2"/>
  <c r="AR28" i="2"/>
  <c r="AR27" i="2"/>
  <c r="AR26" i="2"/>
  <c r="AR25" i="2"/>
  <c r="AR24" i="2"/>
  <c r="AR23" i="2"/>
  <c r="AR22" i="2"/>
  <c r="AR21" i="2"/>
  <c r="AR20" i="2"/>
  <c r="AR19" i="2"/>
  <c r="AR18" i="2"/>
  <c r="AR17" i="2"/>
  <c r="AR16" i="2"/>
  <c r="AR15" i="2"/>
  <c r="AR14" i="2"/>
  <c r="AR13" i="2"/>
  <c r="AR12" i="2"/>
  <c r="AR11" i="2"/>
  <c r="AR10" i="2"/>
  <c r="AR9" i="2"/>
  <c r="AR8" i="2"/>
  <c r="AR7" i="2"/>
  <c r="AR6" i="2"/>
  <c r="AR5" i="2"/>
  <c r="AK50" i="2"/>
  <c r="AL49" i="2"/>
  <c r="AK49" i="2"/>
  <c r="AK48" i="2"/>
  <c r="AL39" i="2"/>
  <c r="AL38" i="2"/>
  <c r="AL53" i="2"/>
  <c r="AK53" i="2"/>
  <c r="AL47" i="2"/>
  <c r="AK47" i="2"/>
  <c r="AL46" i="2"/>
  <c r="AK46" i="2"/>
  <c r="AL45" i="2"/>
  <c r="AK45" i="2"/>
  <c r="AL44" i="2"/>
  <c r="AK44" i="2"/>
  <c r="AL43" i="2"/>
  <c r="AK43" i="2"/>
  <c r="AL42" i="2"/>
  <c r="AK42" i="2"/>
  <c r="AL41" i="2"/>
  <c r="AK41" i="2"/>
  <c r="AL40" i="2"/>
  <c r="AK40" i="2"/>
  <c r="AL36" i="2"/>
  <c r="AK36" i="2"/>
  <c r="AL35" i="2"/>
  <c r="AK35" i="2"/>
  <c r="AL34" i="2"/>
  <c r="AK34" i="2"/>
  <c r="AL33" i="2"/>
  <c r="AK33" i="2"/>
  <c r="AL32" i="2"/>
  <c r="AK32" i="2"/>
  <c r="AL31" i="2"/>
  <c r="AK31" i="2"/>
  <c r="AL30" i="2"/>
  <c r="AK30" i="2"/>
  <c r="AL29" i="2"/>
  <c r="AK29" i="2"/>
  <c r="AL28" i="2"/>
  <c r="AK28" i="2"/>
  <c r="AL27" i="2"/>
  <c r="AK27" i="2"/>
  <c r="AL26" i="2"/>
  <c r="AK26" i="2"/>
  <c r="AL25" i="2"/>
  <c r="AK25" i="2"/>
  <c r="AL24" i="2"/>
  <c r="AK24" i="2"/>
  <c r="AL23" i="2"/>
  <c r="AK23" i="2"/>
  <c r="AL22" i="2"/>
  <c r="AK22" i="2"/>
  <c r="AL21" i="2"/>
  <c r="AK21" i="2"/>
  <c r="AL20" i="2"/>
  <c r="AK20" i="2"/>
  <c r="AL19" i="2"/>
  <c r="AK19" i="2"/>
  <c r="AL18" i="2"/>
  <c r="AK18" i="2"/>
  <c r="AL17" i="2"/>
  <c r="AK17" i="2"/>
  <c r="AL16" i="2"/>
  <c r="AK16" i="2"/>
  <c r="AL15" i="2"/>
  <c r="AK15" i="2"/>
  <c r="AL14" i="2"/>
  <c r="AK14" i="2"/>
  <c r="AL13" i="2"/>
  <c r="AK13" i="2"/>
  <c r="AL12" i="2"/>
  <c r="AK12" i="2"/>
  <c r="AL11" i="2"/>
  <c r="AK11" i="2"/>
  <c r="AL10" i="2"/>
  <c r="AK10" i="2"/>
  <c r="AL9" i="2"/>
  <c r="AK9" i="2"/>
  <c r="AL8" i="2"/>
  <c r="AK8" i="2"/>
  <c r="AL7" i="2"/>
  <c r="AK7" i="2"/>
  <c r="AL6" i="2"/>
  <c r="AK6" i="2"/>
  <c r="AL5" i="2"/>
  <c r="AK5" i="2"/>
  <c r="AB40" i="10" l="1"/>
  <c r="AB32" i="10"/>
  <c r="AB24" i="10"/>
  <c r="AB23" i="10" s="1"/>
  <c r="AB13" i="10"/>
  <c r="AB6" i="10"/>
  <c r="AB5" i="10" s="1"/>
  <c r="AA40" i="10"/>
  <c r="AA32" i="10"/>
  <c r="AA23" i="10" s="1"/>
  <c r="AA24" i="10"/>
  <c r="AA13" i="10"/>
  <c r="AA6" i="10"/>
  <c r="AA5" i="10" s="1"/>
  <c r="AQ13" i="2"/>
  <c r="AQ30" i="2"/>
  <c r="AQ35" i="2"/>
  <c r="AQ40" i="2"/>
  <c r="AQ5" i="2"/>
  <c r="AQ20" i="2"/>
  <c r="AQ26" i="2"/>
  <c r="AQ27" i="2"/>
  <c r="AQ39" i="2"/>
  <c r="AQ42" i="2"/>
  <c r="AQ43" i="2"/>
  <c r="Z40" i="10"/>
  <c r="Y40" i="10"/>
  <c r="X40" i="10"/>
  <c r="W40" i="10"/>
  <c r="V40" i="10"/>
  <c r="U40" i="10"/>
  <c r="T40" i="10"/>
  <c r="S40" i="10"/>
  <c r="R40" i="10"/>
  <c r="Q40" i="10"/>
  <c r="P40" i="10"/>
  <c r="O40" i="10"/>
  <c r="N40" i="10"/>
  <c r="M40" i="10"/>
  <c r="L40" i="10"/>
  <c r="K40" i="10"/>
  <c r="J40" i="10"/>
  <c r="I40" i="10"/>
  <c r="H40" i="10"/>
  <c r="G40" i="10"/>
  <c r="Z32" i="10"/>
  <c r="Y32" i="10"/>
  <c r="Y23" i="10" s="1"/>
  <c r="X32" i="10"/>
  <c r="X23" i="10" s="1"/>
  <c r="W32" i="10"/>
  <c r="W23" i="10" s="1"/>
  <c r="V32" i="10"/>
  <c r="V23" i="10" s="1"/>
  <c r="U32" i="10"/>
  <c r="U23" i="10" s="1"/>
  <c r="T32" i="10"/>
  <c r="S32" i="10"/>
  <c r="R32" i="10"/>
  <c r="Q32" i="10"/>
  <c r="P32" i="10"/>
  <c r="O32" i="10"/>
  <c r="N32" i="10"/>
  <c r="M32" i="10"/>
  <c r="L32" i="10"/>
  <c r="K32" i="10"/>
  <c r="J32" i="10"/>
  <c r="I32" i="10"/>
  <c r="H32" i="10"/>
  <c r="G32" i="10"/>
  <c r="Z24" i="10"/>
  <c r="Y24" i="10"/>
  <c r="X24" i="10"/>
  <c r="W24" i="10"/>
  <c r="V24" i="10"/>
  <c r="U24" i="10"/>
  <c r="T24" i="10"/>
  <c r="S24" i="10"/>
  <c r="R24" i="10"/>
  <c r="Q24" i="10"/>
  <c r="P24" i="10"/>
  <c r="O24" i="10"/>
  <c r="N24" i="10"/>
  <c r="M24" i="10"/>
  <c r="L24" i="10"/>
  <c r="K24" i="10"/>
  <c r="K23" i="10" s="1"/>
  <c r="J24" i="10"/>
  <c r="I24" i="10"/>
  <c r="H24" i="10"/>
  <c r="G24" i="10"/>
  <c r="Z13" i="10"/>
  <c r="Y13" i="10"/>
  <c r="Y5" i="10" s="1"/>
  <c r="X13" i="10"/>
  <c r="W13" i="10"/>
  <c r="V13" i="10"/>
  <c r="U13" i="10"/>
  <c r="T13" i="10"/>
  <c r="S13" i="10"/>
  <c r="R13" i="10"/>
  <c r="Q13" i="10"/>
  <c r="P13" i="10"/>
  <c r="O13" i="10"/>
  <c r="N13" i="10"/>
  <c r="M13" i="10"/>
  <c r="L13" i="10"/>
  <c r="K13" i="10"/>
  <c r="J13" i="10"/>
  <c r="I13" i="10"/>
  <c r="I5" i="10" s="1"/>
  <c r="H13" i="10"/>
  <c r="H5" i="10" s="1"/>
  <c r="G13" i="10"/>
  <c r="G5" i="10" s="1"/>
  <c r="Z6" i="10"/>
  <c r="Y6" i="10"/>
  <c r="X6" i="10"/>
  <c r="W6" i="10"/>
  <c r="V6" i="10"/>
  <c r="U6" i="10"/>
  <c r="T6" i="10"/>
  <c r="S6" i="10"/>
  <c r="R6" i="10"/>
  <c r="R5" i="10" s="1"/>
  <c r="Q6" i="10"/>
  <c r="P6" i="10"/>
  <c r="O6" i="10"/>
  <c r="N6" i="10"/>
  <c r="M6" i="10"/>
  <c r="L6" i="10"/>
  <c r="K6" i="10"/>
  <c r="J6" i="10"/>
  <c r="I6" i="10"/>
  <c r="H6" i="10"/>
  <c r="G6" i="10"/>
  <c r="AM53" i="2"/>
  <c r="AN51" i="2"/>
  <c r="AM51" i="2"/>
  <c r="AO47" i="2"/>
  <c r="AN47" i="2"/>
  <c r="AM47" i="2"/>
  <c r="AP45" i="2"/>
  <c r="AO45" i="2"/>
  <c r="AN45" i="2"/>
  <c r="AM45" i="2"/>
  <c r="AQ45" i="2"/>
  <c r="AP43" i="2"/>
  <c r="AO43" i="2"/>
  <c r="AN43" i="2"/>
  <c r="AM43" i="2"/>
  <c r="AP42" i="2"/>
  <c r="AO42" i="2"/>
  <c r="AN42" i="2"/>
  <c r="AM42" i="2"/>
  <c r="AP40" i="2"/>
  <c r="AO40" i="2"/>
  <c r="AN40" i="2"/>
  <c r="AM40" i="2"/>
  <c r="AP39" i="2"/>
  <c r="AO39" i="2"/>
  <c r="AN39" i="2"/>
  <c r="AM39" i="2"/>
  <c r="AP35" i="2"/>
  <c r="AO35" i="2"/>
  <c r="AN35" i="2"/>
  <c r="AM35" i="2"/>
  <c r="AP33" i="2"/>
  <c r="AO33" i="2"/>
  <c r="AN33" i="2"/>
  <c r="AM33" i="2"/>
  <c r="AP30" i="2"/>
  <c r="AO30" i="2"/>
  <c r="AN30" i="2"/>
  <c r="AM30" i="2"/>
  <c r="AP29" i="2"/>
  <c r="AO29" i="2"/>
  <c r="AN29" i="2"/>
  <c r="AM29" i="2"/>
  <c r="AQ28" i="2"/>
  <c r="AP28" i="2"/>
  <c r="AO28" i="2"/>
  <c r="AN28" i="2"/>
  <c r="AM28" i="2"/>
  <c r="AP27" i="2"/>
  <c r="AO27" i="2"/>
  <c r="AN27" i="2"/>
  <c r="AM27" i="2"/>
  <c r="AP26" i="2"/>
  <c r="AO26" i="2"/>
  <c r="AN26" i="2"/>
  <c r="AM26" i="2"/>
  <c r="AP25" i="2"/>
  <c r="AO25" i="2"/>
  <c r="AN25" i="2"/>
  <c r="AM25" i="2"/>
  <c r="AQ25" i="2"/>
  <c r="AQ22" i="2"/>
  <c r="AP22" i="2"/>
  <c r="AO22" i="2"/>
  <c r="AN22" i="2"/>
  <c r="AM22" i="2"/>
  <c r="AP20" i="2"/>
  <c r="AO20" i="2"/>
  <c r="AN20" i="2"/>
  <c r="AM20" i="2"/>
  <c r="AP18" i="2"/>
  <c r="AO18" i="2"/>
  <c r="AN18" i="2"/>
  <c r="AM18" i="2"/>
  <c r="AP16" i="2"/>
  <c r="AO16" i="2"/>
  <c r="AN16" i="2"/>
  <c r="AM16" i="2"/>
  <c r="AP13" i="2"/>
  <c r="AO13" i="2"/>
  <c r="AN13" i="2"/>
  <c r="AM13" i="2"/>
  <c r="AP11" i="2"/>
  <c r="AO11" i="2"/>
  <c r="AN11" i="2"/>
  <c r="AM11" i="2"/>
  <c r="AP9" i="2"/>
  <c r="AO9" i="2"/>
  <c r="AN9" i="2"/>
  <c r="AM9" i="2"/>
  <c r="AP7" i="2"/>
  <c r="AO7" i="2"/>
  <c r="AN7" i="2"/>
  <c r="AM7" i="2"/>
  <c r="AP5" i="2"/>
  <c r="AO5" i="2"/>
  <c r="AN5" i="2"/>
  <c r="AM5" i="2"/>
  <c r="L23" i="10" l="1"/>
  <c r="L46" i="10" s="1"/>
  <c r="P23" i="10"/>
  <c r="Q23" i="10"/>
  <c r="Q46" i="10" s="1"/>
  <c r="S23" i="10"/>
  <c r="M23" i="10"/>
  <c r="M46" i="10" s="1"/>
  <c r="R23" i="10"/>
  <c r="Q5" i="10"/>
  <c r="N23" i="10"/>
  <c r="N46" i="10" s="1"/>
  <c r="H23" i="10"/>
  <c r="I23" i="10"/>
  <c r="W5" i="10"/>
  <c r="X5" i="10"/>
  <c r="L5" i="10"/>
  <c r="M5" i="10"/>
  <c r="Z23" i="10"/>
  <c r="Z46" i="10" s="1"/>
  <c r="G23" i="10"/>
  <c r="G46" i="10" s="1"/>
  <c r="N5" i="10"/>
  <c r="O5" i="10"/>
  <c r="AA46" i="10"/>
  <c r="P5" i="10"/>
  <c r="R46" i="10"/>
  <c r="S46" i="10"/>
  <c r="S5" i="10"/>
  <c r="T5" i="10"/>
  <c r="T23" i="10"/>
  <c r="J23" i="10"/>
  <c r="J46" i="10" s="1"/>
  <c r="AB46" i="10"/>
  <c r="T46" i="10"/>
  <c r="O23" i="10"/>
  <c r="O46" i="10" s="1"/>
  <c r="U46" i="10"/>
  <c r="P46" i="10"/>
  <c r="J5" i="10"/>
  <c r="Z5" i="10"/>
  <c r="U5" i="10"/>
  <c r="K5" i="10"/>
  <c r="V5" i="10"/>
  <c r="V46" i="10"/>
  <c r="W46" i="10"/>
  <c r="H46" i="10"/>
  <c r="X46" i="10"/>
  <c r="I46" i="10"/>
  <c r="Y46" i="10"/>
  <c r="K46" i="10"/>
  <c r="AQ7" i="2"/>
  <c r="AQ9" i="2"/>
  <c r="AQ16" i="2"/>
  <c r="AQ11" i="2"/>
  <c r="AQ18" i="2"/>
  <c r="AQ33" i="2"/>
  <c r="AP53" i="2"/>
  <c r="AQ14" i="2" l="1"/>
  <c r="AQ12" i="2"/>
  <c r="AQ53" i="2"/>
  <c r="AP6" i="2"/>
  <c r="AQ24" i="2"/>
  <c r="AP15" i="2"/>
  <c r="AQ36" i="2"/>
  <c r="AQ34" i="2"/>
  <c r="AQ6" i="2"/>
  <c r="AQ23" i="2"/>
  <c r="AQ15" i="2"/>
  <c r="AQ32" i="2"/>
  <c r="AQ38" i="2"/>
  <c r="AQ41" i="2"/>
  <c r="T41" i="2"/>
  <c r="S41" i="2"/>
  <c r="R41" i="2"/>
  <c r="Q41" i="2"/>
  <c r="T38" i="2"/>
  <c r="S38" i="2"/>
  <c r="R38" i="2"/>
  <c r="Q38" i="2"/>
  <c r="U36" i="2"/>
  <c r="T36" i="2"/>
  <c r="S36" i="2"/>
  <c r="R36" i="2"/>
  <c r="Q36" i="2"/>
  <c r="U34" i="2"/>
  <c r="T34" i="2"/>
  <c r="S34" i="2"/>
  <c r="R34" i="2"/>
  <c r="Q34" i="2"/>
  <c r="U24" i="2"/>
  <c r="T24" i="2"/>
  <c r="T31" i="2" s="1"/>
  <c r="S24" i="2"/>
  <c r="S31" i="2" s="1"/>
  <c r="R24" i="2"/>
  <c r="R31" i="2" s="1"/>
  <c r="Q24" i="2"/>
  <c r="Q31" i="2" s="1"/>
  <c r="U23" i="2"/>
  <c r="T23" i="2"/>
  <c r="S23" i="2"/>
  <c r="R23" i="2"/>
  <c r="Q23" i="2"/>
  <c r="U21" i="2"/>
  <c r="AP21" i="2" s="1"/>
  <c r="T21" i="2"/>
  <c r="S21" i="2"/>
  <c r="R21" i="2"/>
  <c r="Q21" i="2"/>
  <c r="U19" i="2"/>
  <c r="T19" i="2"/>
  <c r="S19" i="2"/>
  <c r="R19" i="2"/>
  <c r="Q19" i="2"/>
  <c r="U17" i="2"/>
  <c r="AP17" i="2" s="1"/>
  <c r="T17" i="2"/>
  <c r="S17" i="2"/>
  <c r="R17" i="2"/>
  <c r="Q17" i="2"/>
  <c r="U14" i="2"/>
  <c r="T14" i="2"/>
  <c r="S14" i="2"/>
  <c r="R14" i="2"/>
  <c r="Q14" i="2"/>
  <c r="U12" i="2"/>
  <c r="T12" i="2"/>
  <c r="S12" i="2"/>
  <c r="R12" i="2"/>
  <c r="Q12" i="2"/>
  <c r="U10" i="2"/>
  <c r="T10" i="2"/>
  <c r="S10" i="2"/>
  <c r="R10" i="2"/>
  <c r="Q10" i="2"/>
  <c r="U8" i="2"/>
  <c r="AP8" i="2" s="1"/>
  <c r="T8" i="2"/>
  <c r="S8" i="2"/>
  <c r="R8" i="2"/>
  <c r="Q8" i="2"/>
  <c r="P53" i="2"/>
  <c r="P41" i="2"/>
  <c r="O41" i="2"/>
  <c r="N41" i="2"/>
  <c r="M41" i="2"/>
  <c r="L41" i="2"/>
  <c r="K41" i="2"/>
  <c r="AN41" i="2" s="1"/>
  <c r="J41" i="2"/>
  <c r="I41" i="2"/>
  <c r="H41" i="2"/>
  <c r="G41" i="2"/>
  <c r="F41" i="2"/>
  <c r="P38" i="2"/>
  <c r="O38" i="2"/>
  <c r="N38" i="2"/>
  <c r="M38" i="2"/>
  <c r="L38" i="2"/>
  <c r="K38" i="2"/>
  <c r="J38" i="2"/>
  <c r="I38" i="2"/>
  <c r="H38" i="2"/>
  <c r="G38" i="2"/>
  <c r="F38" i="2"/>
  <c r="AM38" i="2" s="1"/>
  <c r="P36" i="2"/>
  <c r="O36" i="2"/>
  <c r="N36" i="2"/>
  <c r="M36" i="2"/>
  <c r="L36" i="2"/>
  <c r="K36" i="2"/>
  <c r="J36" i="2"/>
  <c r="I36" i="2"/>
  <c r="H36" i="2"/>
  <c r="G36" i="2"/>
  <c r="F36" i="2"/>
  <c r="P34" i="2"/>
  <c r="O34" i="2"/>
  <c r="N34" i="2"/>
  <c r="M34" i="2"/>
  <c r="L34" i="2"/>
  <c r="K34" i="2"/>
  <c r="J34" i="2"/>
  <c r="I34" i="2"/>
  <c r="H34" i="2"/>
  <c r="G34" i="2"/>
  <c r="F34" i="2"/>
  <c r="P24" i="2"/>
  <c r="O24" i="2"/>
  <c r="O31" i="2" s="1"/>
  <c r="N24" i="2"/>
  <c r="N31" i="2" s="1"/>
  <c r="M24" i="2"/>
  <c r="M31" i="2" s="1"/>
  <c r="L24" i="2"/>
  <c r="L31" i="2" s="1"/>
  <c r="L32" i="2" s="1"/>
  <c r="K24" i="2"/>
  <c r="J24" i="2"/>
  <c r="J31" i="2" s="1"/>
  <c r="I24" i="2"/>
  <c r="I31" i="2" s="1"/>
  <c r="I32" i="2" s="1"/>
  <c r="H24" i="2"/>
  <c r="H31" i="2" s="1"/>
  <c r="G24" i="2"/>
  <c r="G31" i="2" s="1"/>
  <c r="F24" i="2"/>
  <c r="P15" i="2"/>
  <c r="O15" i="2"/>
  <c r="O23" i="2" s="1"/>
  <c r="N15" i="2"/>
  <c r="N23" i="2" s="1"/>
  <c r="M15" i="2"/>
  <c r="M23" i="2" s="1"/>
  <c r="L15" i="2"/>
  <c r="L23" i="2" s="1"/>
  <c r="K15" i="2"/>
  <c r="J15" i="2"/>
  <c r="J23" i="2" s="1"/>
  <c r="I15" i="2"/>
  <c r="I23" i="2" s="1"/>
  <c r="H15" i="2"/>
  <c r="H23" i="2" s="1"/>
  <c r="G15" i="2"/>
  <c r="G23" i="2" s="1"/>
  <c r="F15" i="2"/>
  <c r="P6" i="2"/>
  <c r="O6" i="2"/>
  <c r="O14" i="2" s="1"/>
  <c r="N6" i="2"/>
  <c r="N14" i="2" s="1"/>
  <c r="M6" i="2"/>
  <c r="M14" i="2" s="1"/>
  <c r="L6" i="2"/>
  <c r="L14" i="2" s="1"/>
  <c r="K6" i="2"/>
  <c r="J6" i="2"/>
  <c r="J14" i="2" s="1"/>
  <c r="I6" i="2"/>
  <c r="I14" i="2" s="1"/>
  <c r="H6" i="2"/>
  <c r="H14" i="2" s="1"/>
  <c r="G6" i="2"/>
  <c r="G14" i="2" s="1"/>
  <c r="F6" i="2"/>
  <c r="AM41" i="2" l="1"/>
  <c r="G37" i="2"/>
  <c r="G44" i="2" s="1"/>
  <c r="AO24" i="2"/>
  <c r="AM6" i="2"/>
  <c r="K23" i="2"/>
  <c r="AN15" i="2"/>
  <c r="AP10" i="2"/>
  <c r="AP14" i="2"/>
  <c r="K14" i="2"/>
  <c r="AN6" i="2"/>
  <c r="AO36" i="2"/>
  <c r="AQ10" i="2"/>
  <c r="F31" i="2"/>
  <c r="F32" i="2" s="1"/>
  <c r="AM24" i="2"/>
  <c r="AM34" i="2"/>
  <c r="AN36" i="2"/>
  <c r="AQ17" i="2"/>
  <c r="AO53" i="2"/>
  <c r="AN53" i="2"/>
  <c r="P14" i="2"/>
  <c r="AO6" i="2"/>
  <c r="AO23" i="2"/>
  <c r="L8" i="2"/>
  <c r="U31" i="2"/>
  <c r="AP31" i="2" s="1"/>
  <c r="AP24" i="2"/>
  <c r="AP23" i="2"/>
  <c r="AQ31" i="2"/>
  <c r="AQ8" i="2"/>
  <c r="AM15" i="2"/>
  <c r="AP19" i="2"/>
  <c r="AQ19" i="2"/>
  <c r="P23" i="2"/>
  <c r="AO15" i="2"/>
  <c r="AQ21" i="2"/>
  <c r="AN24" i="2"/>
  <c r="AN38" i="2"/>
  <c r="AP12" i="2"/>
  <c r="AO34" i="2"/>
  <c r="AP34" i="2"/>
  <c r="AM36" i="2"/>
  <c r="AP36" i="2"/>
  <c r="AN34" i="2"/>
  <c r="Q37" i="2"/>
  <c r="Q44" i="2" s="1"/>
  <c r="R37" i="2"/>
  <c r="R44" i="2" s="1"/>
  <c r="T37" i="2"/>
  <c r="T44" i="2" s="1"/>
  <c r="U41" i="2"/>
  <c r="AP41" i="2" s="1"/>
  <c r="S37" i="2"/>
  <c r="S44" i="2" s="1"/>
  <c r="O37" i="2"/>
  <c r="O44" i="2" s="1"/>
  <c r="F17" i="2"/>
  <c r="U38" i="2"/>
  <c r="AP38" i="2" s="1"/>
  <c r="Q32" i="2"/>
  <c r="S32" i="2"/>
  <c r="T32" i="2"/>
  <c r="R32" i="2"/>
  <c r="J37" i="2"/>
  <c r="J44" i="2" s="1"/>
  <c r="M37" i="2"/>
  <c r="M44" i="2" s="1"/>
  <c r="P37" i="2"/>
  <c r="N8" i="2"/>
  <c r="I17" i="2"/>
  <c r="N37" i="2"/>
  <c r="N44" i="2" s="1"/>
  <c r="H19" i="2"/>
  <c r="H8" i="2"/>
  <c r="H37" i="2"/>
  <c r="H44" i="2" s="1"/>
  <c r="N32" i="2"/>
  <c r="I37" i="2"/>
  <c r="I44" i="2" s="1"/>
  <c r="P8" i="2"/>
  <c r="M17" i="2"/>
  <c r="K37" i="2"/>
  <c r="L37" i="2"/>
  <c r="L44" i="2" s="1"/>
  <c r="O17" i="2"/>
  <c r="F23" i="2"/>
  <c r="P31" i="2"/>
  <c r="L12" i="2"/>
  <c r="F21" i="2"/>
  <c r="M21" i="2"/>
  <c r="G10" i="2"/>
  <c r="F19" i="2"/>
  <c r="G32" i="2"/>
  <c r="H32" i="2"/>
  <c r="J32" i="2"/>
  <c r="M32" i="2"/>
  <c r="O32" i="2"/>
  <c r="F8" i="2"/>
  <c r="G17" i="2"/>
  <c r="G8" i="2"/>
  <c r="F10" i="2"/>
  <c r="H17" i="2"/>
  <c r="G19" i="2"/>
  <c r="K31" i="2"/>
  <c r="F12" i="2"/>
  <c r="G21" i="2"/>
  <c r="I8" i="2"/>
  <c r="H10" i="2"/>
  <c r="G12" i="2"/>
  <c r="F14" i="2"/>
  <c r="J17" i="2"/>
  <c r="I19" i="2"/>
  <c r="H21" i="2"/>
  <c r="J8" i="2"/>
  <c r="I10" i="2"/>
  <c r="H12" i="2"/>
  <c r="K17" i="2"/>
  <c r="J19" i="2"/>
  <c r="I21" i="2"/>
  <c r="F37" i="2"/>
  <c r="K8" i="2"/>
  <c r="J10" i="2"/>
  <c r="I12" i="2"/>
  <c r="L17" i="2"/>
  <c r="K19" i="2"/>
  <c r="AM19" i="2" s="1"/>
  <c r="J21" i="2"/>
  <c r="K10" i="2"/>
  <c r="J12" i="2"/>
  <c r="L19" i="2"/>
  <c r="K21" i="2"/>
  <c r="M8" i="2"/>
  <c r="L10" i="2"/>
  <c r="K12" i="2"/>
  <c r="N17" i="2"/>
  <c r="M19" i="2"/>
  <c r="L21" i="2"/>
  <c r="M10" i="2"/>
  <c r="N19" i="2"/>
  <c r="O8" i="2"/>
  <c r="N10" i="2"/>
  <c r="M12" i="2"/>
  <c r="P17" i="2"/>
  <c r="O19" i="2"/>
  <c r="N21" i="2"/>
  <c r="O10" i="2"/>
  <c r="N12" i="2"/>
  <c r="P19" i="2"/>
  <c r="AO19" i="2" s="1"/>
  <c r="O21" i="2"/>
  <c r="P10" i="2"/>
  <c r="O12" i="2"/>
  <c r="P21" i="2"/>
  <c r="P12" i="2"/>
  <c r="AO12" i="2" s="1"/>
  <c r="AO38" i="2" l="1"/>
  <c r="AN8" i="2"/>
  <c r="U32" i="2"/>
  <c r="AP32" i="2" s="1"/>
  <c r="AM14" i="2"/>
  <c r="AN31" i="2"/>
  <c r="AN23" i="2"/>
  <c r="AM37" i="2"/>
  <c r="AN21" i="2"/>
  <c r="AN10" i="2"/>
  <c r="AM17" i="2"/>
  <c r="AM12" i="2"/>
  <c r="AN19" i="2"/>
  <c r="AM21" i="2"/>
  <c r="AO41" i="2"/>
  <c r="AM10" i="2"/>
  <c r="AN17" i="2"/>
  <c r="AN14" i="2"/>
  <c r="AO8" i="2"/>
  <c r="AO14" i="2"/>
  <c r="AO10" i="2"/>
  <c r="AO21" i="2"/>
  <c r="AN12" i="2"/>
  <c r="AM8" i="2"/>
  <c r="AO17" i="2"/>
  <c r="AM23" i="2"/>
  <c r="P32" i="2"/>
  <c r="AO32" i="2" s="1"/>
  <c r="AO31" i="2"/>
  <c r="AM31" i="2"/>
  <c r="AQ44" i="2"/>
  <c r="U37" i="2"/>
  <c r="P44" i="2"/>
  <c r="S46" i="2"/>
  <c r="S48" i="2"/>
  <c r="T46" i="2"/>
  <c r="T48" i="2"/>
  <c r="R46" i="2"/>
  <c r="R48" i="2"/>
  <c r="Q46" i="2"/>
  <c r="Q48" i="2"/>
  <c r="U44" i="2"/>
  <c r="AP44" i="2" s="1"/>
  <c r="N48" i="2"/>
  <c r="N50" i="2" s="1"/>
  <c r="N46" i="2"/>
  <c r="O48" i="2"/>
  <c r="O46" i="2"/>
  <c r="I48" i="2"/>
  <c r="I46" i="2"/>
  <c r="L48" i="2"/>
  <c r="L46" i="2"/>
  <c r="M48" i="2"/>
  <c r="M46" i="2"/>
  <c r="K32" i="2"/>
  <c r="AM32" i="2" s="1"/>
  <c r="K44" i="2"/>
  <c r="G46" i="2"/>
  <c r="G48" i="2"/>
  <c r="J48" i="2"/>
  <c r="J46" i="2"/>
  <c r="F44" i="2"/>
  <c r="H48" i="2"/>
  <c r="H46" i="2"/>
  <c r="AM44" i="2" l="1"/>
  <c r="AN44" i="2"/>
  <c r="AO44" i="2"/>
  <c r="AN32" i="2"/>
  <c r="AQ48" i="2"/>
  <c r="P48" i="2"/>
  <c r="P46" i="2"/>
  <c r="T50" i="2"/>
  <c r="T49" i="2"/>
  <c r="U46" i="2"/>
  <c r="AO46" i="2" s="1"/>
  <c r="U48" i="2"/>
  <c r="AP48" i="2" s="1"/>
  <c r="Q50" i="2"/>
  <c r="Q49" i="2"/>
  <c r="R50" i="2"/>
  <c r="R49" i="2"/>
  <c r="S50" i="2"/>
  <c r="S49" i="2"/>
  <c r="N49" i="2"/>
  <c r="J49" i="2"/>
  <c r="J50" i="2"/>
  <c r="L50" i="2"/>
  <c r="L49" i="2"/>
  <c r="I49" i="2"/>
  <c r="I50" i="2"/>
  <c r="G49" i="2"/>
  <c r="G50" i="2"/>
  <c r="F46" i="2"/>
  <c r="F48" i="2"/>
  <c r="AM48" i="2" s="1"/>
  <c r="H49" i="2"/>
  <c r="H50" i="2"/>
  <c r="M50" i="2"/>
  <c r="M49" i="2"/>
  <c r="O50" i="2"/>
  <c r="O49" i="2"/>
  <c r="K48" i="2"/>
  <c r="K46" i="2"/>
  <c r="AN46" i="2" l="1"/>
  <c r="AP46" i="2"/>
  <c r="AM46" i="2"/>
  <c r="AN48" i="2"/>
  <c r="AQ46" i="2"/>
  <c r="AO48" i="2"/>
  <c r="AQ50" i="2"/>
  <c r="P49" i="2"/>
  <c r="P50" i="2"/>
  <c r="U50" i="2"/>
  <c r="AP50" i="2" s="1"/>
  <c r="U49" i="2"/>
  <c r="AO49" i="2" s="1"/>
  <c r="F49" i="2"/>
  <c r="F50" i="2"/>
  <c r="K50" i="2"/>
  <c r="AN50" i="2" s="1"/>
  <c r="K49" i="2"/>
  <c r="AM49" i="2" s="1"/>
  <c r="AO50" i="2" l="1"/>
  <c r="AM50" i="2"/>
  <c r="AP49" i="2"/>
  <c r="AQ49" i="2"/>
  <c r="AN49" i="2"/>
</calcChain>
</file>

<file path=xl/sharedStrings.xml><?xml version="1.0" encoding="utf-8"?>
<sst xmlns="http://schemas.openxmlformats.org/spreadsheetml/2006/main" count="170" uniqueCount="121">
  <si>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</si>
  <si>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</si>
  <si>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</si>
  <si>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</si>
  <si>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</si>
  <si>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</si>
  <si>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</si>
  <si>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</si>
  <si>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</si>
  <si>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</si>
  <si>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</si>
  <si>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</si>
  <si>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</si>
  <si>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</si>
  <si>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</si>
  <si>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</si>
  <si>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</si>
  <si>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</si>
  <si>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</si>
  <si>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</si>
  <si>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</si>
  <si>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</si>
  <si>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</si>
  <si>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</si>
  <si>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</si>
  <si>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</si>
  <si>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</si>
  <si>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</si>
  <si>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</si>
  <si>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</si>
  <si>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</si>
  <si>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</si>
  <si>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</si>
  <si>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</si>
  <si>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</si>
  <si>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</si>
  <si>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</si>
  <si>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</si>
  <si>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</si>
  <si>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</si>
  <si>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</si>
  <si>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</si>
  <si>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</si>
  <si>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</si>
  <si>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</si>
  <si>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</si>
  <si>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</si>
  <si>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</si>
  <si>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</si>
  <si>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Tax rate</t>
    <phoneticPr fontId="3" type="noConversion"/>
  </si>
  <si>
    <t>Net profit margin</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</si>
  <si>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</si>
  <si>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</si>
  <si>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</si>
  <si>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</si>
  <si>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</si>
  <si>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</si>
  <si>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</si>
  <si>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</si>
  <si>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</si>
  <si>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</si>
  <si>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</si>
  <si>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</si>
  <si>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</si>
  <si>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</si>
  <si>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</si>
  <si>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</si>
  <si>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</si>
  <si>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</si>
  <si>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</si>
  <si>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</si>
  <si>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</si>
  <si>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</si>
  <si>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</si>
  <si>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</si>
  <si>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</si>
  <si>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</si>
  <si>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</si>
  <si>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</si>
  <si>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</si>
  <si>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</si>
  <si>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</si>
  <si>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</si>
  <si>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</si>
  <si>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</si>
  <si>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</si>
  <si>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</si>
  <si>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</si>
  <si>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</si>
  <si>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</si>
  <si>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</si>
  <si>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</si>
  <si>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</si>
  <si>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</si>
  <si>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</si>
  <si>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</si>
  <si>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</si>
  <si>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</si>
  <si>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</si>
  <si>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</si>
  <si>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</si>
  <si>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</si>
  <si>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Continued Deficit</t>
  </si>
  <si>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</si>
  <si>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</si>
  <si>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</si>
  <si>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</si>
  <si>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</si>
  <si>
    <t>3Q23</t>
    <phoneticPr fontId="3" type="noConversion"/>
  </si>
  <si>
    <t>Profit before tax</t>
    <phoneticPr fontId="3" type="noConversion"/>
  </si>
  <si>
    <t>Finance expenses</t>
    <phoneticPr fontId="3" type="noConversion"/>
  </si>
  <si>
    <t>Tax expenses</t>
    <phoneticPr fontId="3" type="noConversion"/>
  </si>
  <si>
    <t>Net Profit</t>
    <phoneticPr fontId="3" type="noConversion"/>
  </si>
  <si>
    <t>Profit attributable to: Owners of the Parent Company</t>
    <phoneticPr fontId="3" type="noConversion"/>
  </si>
  <si>
    <t>Profit attributable to: Non-controlling interests</t>
    <phoneticPr fontId="3" type="noConversion"/>
  </si>
  <si>
    <t>4Q23</t>
    <phoneticPr fontId="3" type="noConversion"/>
  </si>
  <si>
    <t>Other non-current liabilities</t>
    <phoneticPr fontId="3" type="noConversion"/>
  </si>
  <si>
    <t>1Q24</t>
    <phoneticPr fontId="3" type="noConversion"/>
  </si>
  <si>
    <t>2Q24</t>
    <phoneticPr fontId="3" type="noConversion"/>
  </si>
  <si>
    <t>3Q24</t>
    <phoneticPr fontId="3" type="noConversion"/>
  </si>
  <si>
    <t>4Q24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</si>
</sst>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34">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right style="hair">
        <color auto="1"/>
      </right>
      <top style="thin">
        <color auto="1"/>
      </top>
      <bottom style="hair">
        <color auto="1"/>
      </bottom>
      <diagonal/>
    </border>
    <border>
      <left style="medium">
        <color auto="1"/>
      </left>
      <right style="hair">
        <color indexed="64"/>
      </right>
      <top style="hair">
        <color auto="1"/>
      </top>
      <bottom style="thin">
        <color auto="1"/>
      </bottom>
      <diagonal/>
    </border>
    <border>
      <left style="thin">
        <color indexed="64"/>
      </left>
      <right style="hair">
        <color auto="1"/>
      </right>
      <top/>
      <bottom style="medium">
        <color indexed="64"/>
      </bottom>
      <diagonal/>
    </border>
    <border>
      <left style="thin">
        <color auto="1"/>
      </left>
      <right style="thin">
        <color indexed="64"/>
      </right>
      <top style="thin">
        <color auto="1"/>
      </top>
      <bottom style="double">
        <color auto="1"/>
      </bottom>
      <diagonal/>
    </border>
    <border>
      <left style="thin">
        <color auto="1"/>
      </left>
      <right style="thin">
        <color indexed="64"/>
      </right>
      <top/>
      <bottom/>
      <diagonal/>
    </border>
    <border>
      <left style="thin">
        <color auto="1"/>
      </left>
      <right style="thin">
        <color indexed="64"/>
      </right>
      <top style="hair">
        <color auto="1"/>
      </top>
      <bottom/>
      <diagonal/>
    </border>
    <border>
      <left style="thin">
        <color indexed="64"/>
      </left>
      <right style="thin">
        <color auto="1"/>
      </right>
      <top style="thin">
        <color indexed="64"/>
      </top>
      <bottom style="hair">
        <color auto="1"/>
      </bottom>
      <diagonal/>
    </border>
    <border>
      <left/>
      <right/>
      <top style="thin">
        <color auto="1"/>
      </top>
      <bottom style="hair">
        <color auto="1"/>
      </bottom>
      <diagonal/>
    </border>
    <border>
      <left style="hair">
        <color auto="1"/>
      </left>
      <right style="thin">
        <color auto="1"/>
      </right>
      <top/>
      <bottom style="medium">
        <color indexed="64"/>
      </bottom>
      <diagonal/>
    </border>
    <border>
      <left/>
      <right style="medium">
        <color indexed="64"/>
      </right>
      <top style="double">
        <color auto="1"/>
      </top>
      <bottom style="hair">
        <color auto="1"/>
      </bottom>
      <diagonal/>
    </border>
    <border>
      <left style="hair">
        <color auto="1"/>
      </left>
      <right style="hair">
        <color indexed="64"/>
      </right>
      <top style="double">
        <color auto="1"/>
      </top>
      <bottom style="hair">
        <color auto="1"/>
      </bottom>
      <diagonal/>
    </border>
    <border>
      <left/>
      <right style="medium">
        <color indexed="64"/>
      </right>
      <top style="hair">
        <color indexed="64"/>
      </top>
      <bottom style="thin">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indexed="64"/>
      </right>
      <top style="thin">
        <color indexed="64"/>
      </top>
      <bottom style="thin">
        <color auto="1"/>
      </bottom>
      <diagonal/>
    </border>
    <border>
      <left style="medium">
        <color indexed="64"/>
      </left>
      <right style="hair">
        <color auto="1"/>
      </right>
      <top style="thin">
        <color auto="1"/>
      </top>
      <bottom style="hair">
        <color auto="1"/>
      </bottom>
      <diagonal/>
    </border>
    <border>
      <left style="medium">
        <color indexed="64"/>
      </left>
      <right style="hair">
        <color auto="1"/>
      </right>
      <top/>
      <bottom style="medium">
        <color indexed="64"/>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style="thin">
        <color indexed="64"/>
      </left>
      <right/>
      <top style="medium">
        <color indexed="64"/>
      </top>
      <bottom style="medium">
        <color indexed="64"/>
      </bottom>
      <diagonal/>
    </border>
  </borders>
  <cellStyleXfs count="9">
    <xf numFmtId="0" fontId="0" fillId="0" borderId="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417">
    <xf numFmtId="0" fontId="0" fillId="0" borderId="0" xfId="0">
      <alignment vertical="center"/>
    </xf>
    <xf numFmtId="0" fontId="4" fillId="2" borderId="0" xfId="1" applyFont="1" applyFill="1">
      <alignment vertical="center"/>
    </xf>
    <xf numFmtId="0" fontId="5" fillId="3" borderId="0" xfId="1" applyFont="1" applyFill="1">
      <alignment vertical="center"/>
    </xf>
    <xf numFmtId="0" fontId="2" fillId="3" borderId="0" xfId="1" applyFont="1" applyFill="1">
      <alignment vertical="center"/>
    </xf>
    <xf numFmtId="41" fontId="6" fillId="3" borderId="0" xfId="2" applyFont="1" applyFill="1">
      <alignment vertical="center"/>
    </xf>
    <xf numFmtId="0" fontId="1" fillId="2" borderId="0" xfId="1" applyFill="1">
      <alignment vertical="center"/>
    </xf>
    <xf numFmtId="0" fontId="7" fillId="2" borderId="0" xfId="1" applyFont="1" applyFill="1">
      <alignment vertical="center"/>
    </xf>
    <xf numFmtId="176" fontId="1" fillId="2" borderId="0" xfId="1" applyNumberFormat="1" applyFill="1">
      <alignment vertical="center"/>
    </xf>
    <xf numFmtId="0" fontId="9" fillId="2" borderId="0" xfId="1" applyFont="1" applyFill="1">
      <alignment vertical="center"/>
    </xf>
    <xf numFmtId="0" fontId="10" fillId="4" borderId="0" xfId="1" applyFont="1" applyFill="1">
      <alignment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12" fillId="2" borderId="0" xfId="1" applyFont="1" applyFill="1">
      <alignment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6" xfId="1" applyFont="1" applyFill="1" applyBorder="1" applyAlignment="1">
      <alignment horizontal="center" vertical="center"/>
    </xf>
    <xf numFmtId="0" fontId="10" fillId="5" borderId="17" xfId="1" applyFont="1" applyFill="1" applyBorder="1" applyAlignment="1">
      <alignment horizontal="center" vertical="center"/>
    </xf>
    <xf numFmtId="0" fontId="14" fillId="2" borderId="0" xfId="1" applyFont="1" applyFill="1">
      <alignment vertical="center"/>
    </xf>
    <xf numFmtId="0" fontId="15" fillId="2" borderId="0" xfId="1" applyFont="1" applyFill="1">
      <alignment vertical="center"/>
    </xf>
    <xf numFmtId="0" fontId="8" fillId="7" borderId="18" xfId="1" applyFont="1" applyFill="1" applyBorder="1">
      <alignment vertical="center"/>
    </xf>
    <xf numFmtId="0" fontId="8" fillId="7" borderId="0" xfId="1" applyFont="1" applyFill="1">
      <alignment vertical="center"/>
    </xf>
    <xf numFmtId="0" fontId="8" fillId="7" borderId="19" xfId="1" applyFont="1" applyFill="1" applyBorder="1">
      <alignment vertical="center"/>
    </xf>
    <xf numFmtId="176" fontId="8" fillId="7" borderId="21" xfId="2" applyNumberFormat="1" applyFont="1" applyFill="1" applyBorder="1">
      <alignment vertical="center"/>
    </xf>
    <xf numFmtId="176" fontId="8" fillId="7" borderId="22" xfId="2" applyNumberFormat="1" applyFont="1" applyFill="1" applyBorder="1">
      <alignment vertical="center"/>
    </xf>
    <xf numFmtId="176" fontId="8" fillId="7" borderId="23" xfId="2" applyNumberFormat="1" applyFont="1" applyFill="1" applyBorder="1">
      <alignment vertical="center"/>
    </xf>
    <xf numFmtId="176" fontId="8" fillId="7" borderId="0" xfId="2" applyNumberFormat="1" applyFont="1" applyFill="1" applyBorder="1">
      <alignment vertical="center"/>
    </xf>
    <xf numFmtId="0" fontId="12" fillId="7" borderId="18" xfId="1" applyFont="1" applyFill="1" applyBorder="1">
      <alignment vertical="center"/>
    </xf>
    <xf numFmtId="0" fontId="8" fillId="8" borderId="27" xfId="1" applyFont="1" applyFill="1" applyBorder="1">
      <alignment vertical="center"/>
    </xf>
    <xf numFmtId="0" fontId="12" fillId="8" borderId="27" xfId="1" applyFont="1" applyFill="1" applyBorder="1">
      <alignment vertical="center"/>
    </xf>
    <xf numFmtId="0" fontId="12" fillId="8" borderId="28" xfId="1" applyFont="1" applyFill="1" applyBorder="1">
      <alignment vertical="center"/>
    </xf>
    <xf numFmtId="176" fontId="12" fillId="8" borderId="30" xfId="2" applyNumberFormat="1" applyFont="1" applyFill="1" applyBorder="1">
      <alignment vertical="center"/>
    </xf>
    <xf numFmtId="176" fontId="12" fillId="8" borderId="31" xfId="2" applyNumberFormat="1" applyFont="1" applyFill="1" applyBorder="1">
      <alignment vertical="center"/>
    </xf>
    <xf numFmtId="176" fontId="12" fillId="8" borderId="32" xfId="2" applyNumberFormat="1" applyFont="1" applyFill="1" applyBorder="1">
      <alignment vertical="center"/>
    </xf>
    <xf numFmtId="176" fontId="12" fillId="8" borderId="27" xfId="2" applyNumberFormat="1" applyFont="1" applyFill="1" applyBorder="1">
      <alignment vertical="center"/>
    </xf>
    <xf numFmtId="0" fontId="12" fillId="2" borderId="22" xfId="1" applyFont="1" applyFill="1" applyBorder="1">
      <alignment vertical="center"/>
    </xf>
    <xf numFmtId="0" fontId="12" fillId="2" borderId="19" xfId="1" applyFont="1" applyFill="1" applyBorder="1">
      <alignment vertical="center"/>
    </xf>
    <xf numFmtId="176" fontId="12" fillId="2" borderId="21" xfId="2" applyNumberFormat="1" applyFont="1" applyFill="1" applyBorder="1">
      <alignment vertical="center"/>
    </xf>
    <xf numFmtId="176" fontId="12" fillId="2" borderId="22" xfId="2" applyNumberFormat="1" applyFont="1" applyFill="1" applyBorder="1">
      <alignment vertical="center"/>
    </xf>
    <xf numFmtId="176" fontId="12" fillId="2" borderId="23" xfId="2" applyNumberFormat="1" applyFont="1" applyFill="1" applyBorder="1">
      <alignment vertical="center"/>
    </xf>
    <xf numFmtId="176" fontId="12" fillId="2" borderId="0" xfId="2" applyNumberFormat="1" applyFont="1" applyFill="1" applyBorder="1">
      <alignment vertical="center"/>
    </xf>
    <xf numFmtId="0" fontId="16" fillId="7" borderId="18" xfId="1" applyFont="1" applyFill="1" applyBorder="1">
      <alignment vertical="center"/>
    </xf>
    <xf numFmtId="0" fontId="16" fillId="2" borderId="22" xfId="1" applyFont="1" applyFill="1" applyBorder="1">
      <alignment vertical="center"/>
    </xf>
    <xf numFmtId="0" fontId="16" fillId="2" borderId="0" xfId="1" applyFont="1" applyFill="1">
      <alignment vertical="center"/>
    </xf>
    <xf numFmtId="0" fontId="16" fillId="2" borderId="19" xfId="1" applyFont="1" applyFill="1" applyBorder="1">
      <alignment vertical="center"/>
    </xf>
    <xf numFmtId="178" fontId="16" fillId="2" borderId="21" xfId="3" applyNumberFormat="1" applyFont="1" applyFill="1" applyBorder="1">
      <alignment vertical="center"/>
    </xf>
    <xf numFmtId="178" fontId="16" fillId="2" borderId="22" xfId="3" applyNumberFormat="1" applyFont="1" applyFill="1" applyBorder="1">
      <alignment vertical="center"/>
    </xf>
    <xf numFmtId="178" fontId="16" fillId="2" borderId="23" xfId="3" applyNumberFormat="1" applyFont="1" applyFill="1" applyBorder="1">
      <alignment vertical="center"/>
    </xf>
    <xf numFmtId="178" fontId="16" fillId="2" borderId="0" xfId="3" applyNumberFormat="1" applyFont="1" applyFill="1" applyBorder="1">
      <alignment vertical="center"/>
    </xf>
    <xf numFmtId="0" fontId="17" fillId="2" borderId="0" xfId="1" applyFont="1" applyFill="1">
      <alignment vertical="center"/>
    </xf>
    <xf numFmtId="0" fontId="16" fillId="2" borderId="36" xfId="1" applyFont="1" applyFill="1" applyBorder="1">
      <alignment vertical="center"/>
    </xf>
    <xf numFmtId="176" fontId="12" fillId="4" borderId="22" xfId="2" applyNumberFormat="1" applyFont="1" applyFill="1" applyBorder="1">
      <alignment vertical="center"/>
    </xf>
    <xf numFmtId="178" fontId="16" fillId="4" borderId="22" xfId="3" applyNumberFormat="1" applyFont="1" applyFill="1" applyBorder="1">
      <alignment vertical="center"/>
    </xf>
    <xf numFmtId="180" fontId="12" fillId="2" borderId="21" xfId="2" applyNumberFormat="1" applyFont="1" applyFill="1" applyBorder="1">
      <alignment vertical="center"/>
    </xf>
    <xf numFmtId="180" fontId="12" fillId="2" borderId="22" xfId="2" applyNumberFormat="1" applyFont="1" applyFill="1" applyBorder="1">
      <alignment vertical="center"/>
    </xf>
    <xf numFmtId="180" fontId="12" fillId="2" borderId="23" xfId="2" applyNumberFormat="1" applyFont="1" applyFill="1" applyBorder="1">
      <alignment vertical="center"/>
    </xf>
    <xf numFmtId="180" fontId="12" fillId="2" borderId="0" xfId="2" applyNumberFormat="1" applyFont="1" applyFill="1" applyBorder="1">
      <alignment vertical="center"/>
    </xf>
    <xf numFmtId="180" fontId="12" fillId="4" borderId="22" xfId="2" applyNumberFormat="1" applyFont="1" applyFill="1" applyBorder="1">
      <alignment vertical="center"/>
    </xf>
    <xf numFmtId="0" fontId="8" fillId="7" borderId="37" xfId="1" applyFont="1" applyFill="1" applyBorder="1">
      <alignment vertical="center"/>
    </xf>
    <xf numFmtId="0" fontId="8" fillId="7" borderId="38" xfId="1" applyFont="1" applyFill="1" applyBorder="1">
      <alignment vertical="center"/>
    </xf>
    <xf numFmtId="0" fontId="8" fillId="7" borderId="39" xfId="1" applyFont="1" applyFill="1" applyBorder="1">
      <alignment vertical="center"/>
    </xf>
    <xf numFmtId="176" fontId="8" fillId="7" borderId="41" xfId="2" applyNumberFormat="1" applyFont="1" applyFill="1" applyBorder="1">
      <alignment vertical="center"/>
    </xf>
    <xf numFmtId="176" fontId="8" fillId="7" borderId="42" xfId="2" applyNumberFormat="1" applyFont="1" applyFill="1" applyBorder="1">
      <alignment vertical="center"/>
    </xf>
    <xf numFmtId="176" fontId="8" fillId="7" borderId="43" xfId="2" applyNumberFormat="1" applyFont="1" applyFill="1" applyBorder="1">
      <alignment vertical="center"/>
    </xf>
    <xf numFmtId="176" fontId="8" fillId="7" borderId="38" xfId="2" applyNumberFormat="1" applyFont="1" applyFill="1" applyBorder="1">
      <alignment vertical="center"/>
    </xf>
    <xf numFmtId="176" fontId="8" fillId="7" borderId="44" xfId="2" applyNumberFormat="1" applyFont="1" applyFill="1" applyBorder="1">
      <alignment vertical="center"/>
    </xf>
    <xf numFmtId="0" fontId="15" fillId="4" borderId="0" xfId="1" applyFont="1" applyFill="1">
      <alignment vertical="center"/>
    </xf>
    <xf numFmtId="0" fontId="12" fillId="2" borderId="31" xfId="1" applyFont="1" applyFill="1" applyBorder="1">
      <alignment vertical="center"/>
    </xf>
    <xf numFmtId="0" fontId="12" fillId="2" borderId="27" xfId="1" applyFont="1" applyFill="1" applyBorder="1">
      <alignment vertical="center"/>
    </xf>
    <xf numFmtId="0" fontId="12" fillId="2" borderId="28" xfId="1" applyFont="1" applyFill="1" applyBorder="1">
      <alignment vertical="center"/>
    </xf>
    <xf numFmtId="180" fontId="12" fillId="2" borderId="30" xfId="2" applyNumberFormat="1" applyFont="1" applyFill="1" applyBorder="1">
      <alignment vertical="center"/>
    </xf>
    <xf numFmtId="180" fontId="12" fillId="2" borderId="31" xfId="2" applyNumberFormat="1" applyFont="1" applyFill="1" applyBorder="1">
      <alignment vertical="center"/>
    </xf>
    <xf numFmtId="180" fontId="12" fillId="2" borderId="32" xfId="2" applyNumberFormat="1" applyFont="1" applyFill="1" applyBorder="1">
      <alignment vertical="center"/>
    </xf>
    <xf numFmtId="180" fontId="12" fillId="2" borderId="27" xfId="2" applyNumberFormat="1" applyFont="1" applyFill="1" applyBorder="1">
      <alignment vertical="center"/>
    </xf>
    <xf numFmtId="181" fontId="12" fillId="2" borderId="21" xfId="2" applyNumberFormat="1" applyFont="1" applyFill="1" applyBorder="1">
      <alignment vertical="center"/>
    </xf>
    <xf numFmtId="181" fontId="12" fillId="2" borderId="22" xfId="2" applyNumberFormat="1" applyFont="1" applyFill="1" applyBorder="1">
      <alignment vertical="center"/>
    </xf>
    <xf numFmtId="181" fontId="12" fillId="2" borderId="23" xfId="2" applyNumberFormat="1" applyFont="1" applyFill="1" applyBorder="1">
      <alignment vertical="center"/>
    </xf>
    <xf numFmtId="181" fontId="12" fillId="2" borderId="0" xfId="2" applyNumberFormat="1" applyFont="1" applyFill="1" applyBorder="1">
      <alignment vertical="center"/>
    </xf>
    <xf numFmtId="181" fontId="12" fillId="4" borderId="22" xfId="2" applyNumberFormat="1" applyFont="1" applyFill="1" applyBorder="1">
      <alignment vertical="center"/>
    </xf>
    <xf numFmtId="0" fontId="18" fillId="7" borderId="48" xfId="1" applyFont="1" applyFill="1" applyBorder="1">
      <alignment vertical="center"/>
    </xf>
    <xf numFmtId="0" fontId="19" fillId="2" borderId="49" xfId="1" applyFont="1" applyFill="1" applyBorder="1">
      <alignment vertical="center"/>
    </xf>
    <xf numFmtId="0" fontId="19" fillId="2" borderId="50" xfId="1" applyFont="1" applyFill="1" applyBorder="1">
      <alignment vertical="center"/>
    </xf>
    <xf numFmtId="0" fontId="19" fillId="2" borderId="51" xfId="1" applyFont="1" applyFill="1" applyBorder="1">
      <alignment vertical="center"/>
    </xf>
    <xf numFmtId="178" fontId="19" fillId="2" borderId="53" xfId="3" applyNumberFormat="1" applyFont="1" applyFill="1" applyBorder="1">
      <alignment vertical="center"/>
    </xf>
    <xf numFmtId="178" fontId="19" fillId="2" borderId="49" xfId="3" applyNumberFormat="1" applyFont="1" applyFill="1" applyBorder="1">
      <alignment vertical="center"/>
    </xf>
    <xf numFmtId="178" fontId="19" fillId="2" borderId="54" xfId="3" applyNumberFormat="1" applyFont="1" applyFill="1" applyBorder="1">
      <alignment vertical="center"/>
    </xf>
    <xf numFmtId="178" fontId="19" fillId="2" borderId="50" xfId="3" applyNumberFormat="1" applyFont="1" applyFill="1" applyBorder="1">
      <alignment vertical="center"/>
    </xf>
    <xf numFmtId="0" fontId="20" fillId="2" borderId="0" xfId="1" applyFont="1" applyFill="1">
      <alignment vertical="center"/>
    </xf>
    <xf numFmtId="0" fontId="21" fillId="7" borderId="38" xfId="1" applyFont="1" applyFill="1" applyBorder="1">
      <alignment vertical="center"/>
    </xf>
    <xf numFmtId="0" fontId="21" fillId="7" borderId="39" xfId="1" applyFont="1" applyFill="1" applyBorder="1">
      <alignment vertical="center"/>
    </xf>
    <xf numFmtId="176" fontId="21" fillId="7" borderId="41" xfId="2" applyNumberFormat="1" applyFont="1" applyFill="1" applyBorder="1">
      <alignment vertical="center"/>
    </xf>
    <xf numFmtId="176" fontId="21" fillId="7" borderId="43" xfId="2" applyNumberFormat="1" applyFont="1" applyFill="1" applyBorder="1">
      <alignment vertical="center"/>
    </xf>
    <xf numFmtId="176" fontId="21" fillId="7" borderId="38" xfId="2" applyNumberFormat="1" applyFont="1" applyFill="1" applyBorder="1">
      <alignment vertical="center"/>
    </xf>
    <xf numFmtId="176" fontId="21" fillId="7" borderId="42" xfId="2" applyNumberFormat="1" applyFont="1" applyFill="1" applyBorder="1">
      <alignment vertical="center"/>
    </xf>
    <xf numFmtId="176" fontId="21" fillId="7" borderId="44" xfId="2" applyNumberFormat="1" applyFont="1" applyFill="1" applyBorder="1">
      <alignment vertical="center"/>
    </xf>
    <xf numFmtId="0" fontId="12" fillId="7" borderId="38" xfId="1" applyFont="1" applyFill="1" applyBorder="1">
      <alignment vertical="center"/>
    </xf>
    <xf numFmtId="0" fontId="12" fillId="7" borderId="39" xfId="1" applyFont="1" applyFill="1" applyBorder="1">
      <alignment vertical="center"/>
    </xf>
    <xf numFmtId="180" fontId="12" fillId="7" borderId="41" xfId="2" applyNumberFormat="1" applyFont="1" applyFill="1" applyBorder="1">
      <alignment vertical="center"/>
    </xf>
    <xf numFmtId="180" fontId="12" fillId="7" borderId="42" xfId="2" applyNumberFormat="1" applyFont="1" applyFill="1" applyBorder="1">
      <alignment vertical="center"/>
    </xf>
    <xf numFmtId="180" fontId="12" fillId="7" borderId="43" xfId="2" applyNumberFormat="1" applyFont="1" applyFill="1" applyBorder="1">
      <alignment vertical="center"/>
    </xf>
    <xf numFmtId="180" fontId="12" fillId="7" borderId="38" xfId="2" applyNumberFormat="1" applyFont="1" applyFill="1" applyBorder="1">
      <alignment vertical="center"/>
    </xf>
    <xf numFmtId="0" fontId="12" fillId="8" borderId="31" xfId="1" applyFont="1" applyFill="1" applyBorder="1">
      <alignment vertical="center"/>
    </xf>
    <xf numFmtId="180" fontId="12" fillId="8" borderId="30" xfId="2" applyNumberFormat="1" applyFont="1" applyFill="1" applyBorder="1">
      <alignment vertical="center"/>
    </xf>
    <xf numFmtId="180" fontId="12" fillId="8" borderId="31" xfId="2" applyNumberFormat="1" applyFont="1" applyFill="1" applyBorder="1">
      <alignment vertical="center"/>
    </xf>
    <xf numFmtId="180" fontId="12" fillId="8" borderId="32" xfId="2" applyNumberFormat="1" applyFont="1" applyFill="1" applyBorder="1">
      <alignment vertical="center"/>
    </xf>
    <xf numFmtId="180" fontId="12" fillId="8" borderId="27" xfId="2" applyNumberFormat="1" applyFont="1" applyFill="1" applyBorder="1">
      <alignment vertical="center"/>
    </xf>
    <xf numFmtId="0" fontId="12" fillId="8" borderId="22" xfId="1" applyFont="1" applyFill="1" applyBorder="1">
      <alignment vertical="center"/>
    </xf>
    <xf numFmtId="180" fontId="12" fillId="0" borderId="32" xfId="2" applyNumberFormat="1" applyFont="1" applyFill="1" applyBorder="1">
      <alignment vertical="center"/>
    </xf>
    <xf numFmtId="0" fontId="12" fillId="2" borderId="36" xfId="1" applyFont="1" applyFill="1" applyBorder="1">
      <alignment vertical="center"/>
    </xf>
    <xf numFmtId="0" fontId="12" fillId="2" borderId="58" xfId="1" applyFont="1" applyFill="1" applyBorder="1">
      <alignment vertical="center"/>
    </xf>
    <xf numFmtId="180" fontId="12" fillId="2" borderId="59" xfId="2" applyNumberFormat="1" applyFont="1" applyFill="1" applyBorder="1">
      <alignment vertical="center"/>
    </xf>
    <xf numFmtId="180" fontId="12" fillId="2" borderId="36" xfId="2" applyNumberFormat="1" applyFont="1" applyFill="1" applyBorder="1">
      <alignment vertical="center"/>
    </xf>
    <xf numFmtId="180" fontId="12" fillId="2" borderId="60" xfId="2" applyNumberFormat="1" applyFont="1" applyFill="1" applyBorder="1">
      <alignment vertical="center"/>
    </xf>
    <xf numFmtId="180" fontId="12" fillId="2" borderId="61" xfId="2" applyNumberFormat="1" applyFont="1" applyFill="1" applyBorder="1">
      <alignment vertical="center"/>
    </xf>
    <xf numFmtId="180" fontId="12" fillId="8" borderId="65" xfId="2" applyNumberFormat="1" applyFont="1" applyFill="1" applyBorder="1">
      <alignment vertical="center"/>
    </xf>
    <xf numFmtId="180" fontId="12" fillId="0" borderId="23" xfId="2" applyNumberFormat="1" applyFont="1" applyFill="1" applyBorder="1">
      <alignment vertical="center"/>
    </xf>
    <xf numFmtId="0" fontId="12" fillId="7" borderId="48" xfId="1" applyFont="1" applyFill="1" applyBorder="1">
      <alignment vertical="center"/>
    </xf>
    <xf numFmtId="0" fontId="12" fillId="8" borderId="69" xfId="1" applyFont="1" applyFill="1" applyBorder="1">
      <alignment vertical="center"/>
    </xf>
    <xf numFmtId="0" fontId="12" fillId="2" borderId="69" xfId="1" applyFont="1" applyFill="1" applyBorder="1">
      <alignment vertical="center"/>
    </xf>
    <xf numFmtId="0" fontId="12" fillId="2" borderId="70" xfId="1" applyFont="1" applyFill="1" applyBorder="1">
      <alignment vertical="center"/>
    </xf>
    <xf numFmtId="180" fontId="12" fillId="2" borderId="56" xfId="2" applyNumberFormat="1" applyFont="1" applyFill="1" applyBorder="1">
      <alignment vertical="center"/>
    </xf>
    <xf numFmtId="180" fontId="12" fillId="2" borderId="69" xfId="2" applyNumberFormat="1" applyFont="1" applyFill="1" applyBorder="1">
      <alignment vertical="center"/>
    </xf>
    <xf numFmtId="180" fontId="12" fillId="2" borderId="71" xfId="2" applyNumberFormat="1" applyFont="1" applyFill="1" applyBorder="1">
      <alignment vertical="center"/>
    </xf>
    <xf numFmtId="180" fontId="12" fillId="2" borderId="1" xfId="2" applyNumberFormat="1" applyFont="1" applyFill="1" applyBorder="1">
      <alignment vertical="center"/>
    </xf>
    <xf numFmtId="180" fontId="8" fillId="7" borderId="21" xfId="2" applyNumberFormat="1" applyFont="1" applyFill="1" applyBorder="1">
      <alignment vertical="center"/>
    </xf>
    <xf numFmtId="180" fontId="8" fillId="7" borderId="22" xfId="2" applyNumberFormat="1" applyFont="1" applyFill="1" applyBorder="1">
      <alignment vertical="center"/>
    </xf>
    <xf numFmtId="180" fontId="8" fillId="7" borderId="23" xfId="2" applyNumberFormat="1" applyFont="1" applyFill="1" applyBorder="1">
      <alignment vertical="center"/>
    </xf>
    <xf numFmtId="180" fontId="8" fillId="7" borderId="0" xfId="2" applyNumberFormat="1" applyFont="1" applyFill="1" applyBorder="1">
      <alignment vertical="center"/>
    </xf>
    <xf numFmtId="180" fontId="8" fillId="7" borderId="44" xfId="2" applyNumberFormat="1" applyFont="1" applyFill="1" applyBorder="1">
      <alignment vertical="center"/>
    </xf>
    <xf numFmtId="0" fontId="19" fillId="7" borderId="18" xfId="1" applyFont="1" applyFill="1" applyBorder="1">
      <alignment vertical="center"/>
    </xf>
    <xf numFmtId="0" fontId="19" fillId="2" borderId="69" xfId="1" applyFont="1" applyFill="1" applyBorder="1">
      <alignment vertical="center"/>
    </xf>
    <xf numFmtId="0" fontId="19" fillId="2" borderId="1" xfId="1" applyFont="1" applyFill="1" applyBorder="1">
      <alignment vertical="center"/>
    </xf>
    <xf numFmtId="0" fontId="19" fillId="2" borderId="70" xfId="1" applyFont="1" applyFill="1" applyBorder="1">
      <alignment vertical="center"/>
    </xf>
    <xf numFmtId="9" fontId="19" fillId="2" borderId="56" xfId="3" applyFont="1" applyFill="1" applyBorder="1">
      <alignment vertical="center"/>
    </xf>
    <xf numFmtId="9" fontId="19" fillId="2" borderId="69" xfId="3" applyFont="1" applyFill="1" applyBorder="1">
      <alignment vertical="center"/>
    </xf>
    <xf numFmtId="9" fontId="19" fillId="2" borderId="71" xfId="3" applyFont="1" applyFill="1" applyBorder="1">
      <alignment vertical="center"/>
    </xf>
    <xf numFmtId="9" fontId="19" fillId="2" borderId="1" xfId="3" applyFont="1" applyFill="1" applyBorder="1">
      <alignment vertical="center"/>
    </xf>
    <xf numFmtId="0" fontId="22" fillId="2" borderId="0" xfId="1" applyFont="1" applyFill="1">
      <alignment vertical="center"/>
    </xf>
    <xf numFmtId="0" fontId="8" fillId="7" borderId="72" xfId="1" applyFont="1" applyFill="1" applyBorder="1">
      <alignment vertical="center"/>
    </xf>
    <xf numFmtId="0" fontId="8" fillId="7" borderId="73" xfId="1" applyFont="1" applyFill="1" applyBorder="1">
      <alignment vertical="center"/>
    </xf>
    <xf numFmtId="0" fontId="8" fillId="7" borderId="74" xfId="1" applyFont="1" applyFill="1" applyBorder="1">
      <alignment vertical="center"/>
    </xf>
    <xf numFmtId="180" fontId="8" fillId="7" borderId="76" xfId="2" applyNumberFormat="1" applyFont="1" applyFill="1" applyBorder="1">
      <alignment vertical="center"/>
    </xf>
    <xf numFmtId="180" fontId="8" fillId="7" borderId="77" xfId="2" applyNumberFormat="1" applyFont="1" applyFill="1" applyBorder="1">
      <alignment vertical="center"/>
    </xf>
    <xf numFmtId="180" fontId="8" fillId="7" borderId="78" xfId="2" applyNumberFormat="1" applyFont="1" applyFill="1" applyBorder="1">
      <alignment vertical="center"/>
    </xf>
    <xf numFmtId="180" fontId="8" fillId="7" borderId="73" xfId="2" applyNumberFormat="1" applyFont="1" applyFill="1" applyBorder="1">
      <alignment vertical="center"/>
    </xf>
    <xf numFmtId="178" fontId="19" fillId="2" borderId="56" xfId="3" applyNumberFormat="1" applyFont="1" applyFill="1" applyBorder="1">
      <alignment vertical="center"/>
    </xf>
    <xf numFmtId="178" fontId="19" fillId="2" borderId="69" xfId="3" applyNumberFormat="1" applyFont="1" applyFill="1" applyBorder="1">
      <alignment vertical="center"/>
    </xf>
    <xf numFmtId="178" fontId="19" fillId="2" borderId="71" xfId="3" applyNumberFormat="1" applyFont="1" applyFill="1" applyBorder="1">
      <alignment vertical="center"/>
    </xf>
    <xf numFmtId="178" fontId="19" fillId="2" borderId="1" xfId="3" applyNumberFormat="1" applyFont="1" applyFill="1" applyBorder="1">
      <alignment vertical="center"/>
    </xf>
    <xf numFmtId="0" fontId="23" fillId="2" borderId="0" xfId="1" applyFont="1" applyFill="1">
      <alignment vertical="center"/>
    </xf>
    <xf numFmtId="0" fontId="4" fillId="2" borderId="0" xfId="1" applyFont="1" applyFill="1" applyAlignment="1">
      <alignment horizontal="center" vertical="center"/>
    </xf>
    <xf numFmtId="0" fontId="24" fillId="3" borderId="0" xfId="1" applyFont="1" applyFill="1">
      <alignment vertical="center"/>
    </xf>
    <xf numFmtId="0" fontId="10" fillId="2" borderId="0" xfId="1" applyFont="1" applyFill="1">
      <alignment vertical="center"/>
    </xf>
    <xf numFmtId="0" fontId="10" fillId="2" borderId="1" xfId="1" applyFont="1" applyFill="1" applyBorder="1">
      <alignment vertical="center"/>
    </xf>
    <xf numFmtId="0" fontId="13" fillId="5" borderId="85" xfId="1" applyFont="1" applyFill="1" applyBorder="1" applyAlignment="1">
      <alignment horizontal="center" vertical="center"/>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181" fontId="8" fillId="7" borderId="25" xfId="2" applyNumberFormat="1" applyFont="1" applyFill="1" applyBorder="1">
      <alignment vertical="center"/>
    </xf>
    <xf numFmtId="181" fontId="8" fillId="7" borderId="20" xfId="2" applyNumberFormat="1" applyFont="1" applyFill="1" applyBorder="1">
      <alignment vertical="center"/>
    </xf>
    <xf numFmtId="181" fontId="8" fillId="7" borderId="21" xfId="2" applyNumberFormat="1" applyFont="1" applyFill="1" applyBorder="1">
      <alignment vertical="center"/>
    </xf>
    <xf numFmtId="0" fontId="8" fillId="8" borderId="31" xfId="1" applyFont="1" applyFill="1" applyBorder="1">
      <alignment vertical="center"/>
    </xf>
    <xf numFmtId="0" fontId="8" fillId="8" borderId="28" xfId="1" applyFont="1" applyFill="1" applyBorder="1">
      <alignment vertical="center"/>
    </xf>
    <xf numFmtId="181" fontId="8" fillId="8" borderId="34" xfId="2" applyNumberFormat="1" applyFont="1" applyFill="1" applyBorder="1">
      <alignment vertical="center"/>
    </xf>
    <xf numFmtId="181" fontId="8" fillId="8" borderId="29" xfId="2" applyNumberFormat="1" applyFont="1" applyFill="1" applyBorder="1">
      <alignment vertical="center"/>
    </xf>
    <xf numFmtId="181" fontId="8" fillId="8" borderId="30" xfId="2" applyNumberFormat="1" applyFont="1" applyFill="1" applyBorder="1">
      <alignment vertical="center"/>
    </xf>
    <xf numFmtId="181" fontId="12" fillId="2" borderId="34" xfId="2" applyNumberFormat="1" applyFont="1" applyFill="1" applyBorder="1">
      <alignment vertical="center"/>
    </xf>
    <xf numFmtId="181" fontId="12" fillId="2" borderId="29" xfId="2" applyNumberFormat="1" applyFont="1" applyFill="1" applyBorder="1">
      <alignment vertical="center"/>
    </xf>
    <xf numFmtId="181" fontId="12" fillId="2" borderId="30" xfId="2" applyNumberFormat="1" applyFont="1" applyFill="1" applyBorder="1">
      <alignment vertical="center"/>
    </xf>
    <xf numFmtId="181" fontId="12" fillId="2" borderId="86" xfId="2" applyNumberFormat="1" applyFont="1" applyFill="1" applyBorder="1">
      <alignment vertical="center"/>
    </xf>
    <xf numFmtId="0" fontId="12" fillId="2" borderId="87" xfId="1" applyFont="1" applyFill="1" applyBorder="1">
      <alignment vertical="center"/>
    </xf>
    <xf numFmtId="0" fontId="12" fillId="2" borderId="88" xfId="1" applyFont="1" applyFill="1" applyBorder="1">
      <alignment vertical="center"/>
    </xf>
    <xf numFmtId="181" fontId="12" fillId="2" borderId="66" xfId="2" applyNumberFormat="1" applyFont="1" applyFill="1" applyBorder="1">
      <alignment vertical="center"/>
    </xf>
    <xf numFmtId="181" fontId="12" fillId="2" borderId="89" xfId="2" applyNumberFormat="1" applyFont="1" applyFill="1" applyBorder="1">
      <alignment vertical="center"/>
    </xf>
    <xf numFmtId="181" fontId="12" fillId="2" borderId="67" xfId="2" applyNumberFormat="1" applyFont="1" applyFill="1" applyBorder="1">
      <alignment vertical="center"/>
    </xf>
    <xf numFmtId="181" fontId="12" fillId="2" borderId="90" xfId="2" applyNumberFormat="1" applyFont="1" applyFill="1" applyBorder="1">
      <alignment vertical="center"/>
    </xf>
    <xf numFmtId="181" fontId="12" fillId="2" borderId="91" xfId="2" applyNumberFormat="1" applyFont="1" applyFill="1" applyBorder="1">
      <alignment vertical="center"/>
    </xf>
    <xf numFmtId="181" fontId="8" fillId="8" borderId="86" xfId="2" applyNumberFormat="1" applyFont="1" applyFill="1" applyBorder="1">
      <alignment vertical="center"/>
    </xf>
    <xf numFmtId="181" fontId="12" fillId="2" borderId="25" xfId="2" applyNumberFormat="1" applyFont="1" applyFill="1" applyBorder="1">
      <alignment vertical="center"/>
    </xf>
    <xf numFmtId="181" fontId="12" fillId="2" borderId="18" xfId="2" applyNumberFormat="1" applyFont="1" applyFill="1" applyBorder="1">
      <alignment vertical="center"/>
    </xf>
    <xf numFmtId="0" fontId="12" fillId="2" borderId="49" xfId="1" applyFont="1" applyFill="1" applyBorder="1">
      <alignment vertical="center"/>
    </xf>
    <xf numFmtId="0" fontId="12" fillId="2" borderId="50" xfId="1" applyFont="1" applyFill="1" applyBorder="1">
      <alignment vertical="center"/>
    </xf>
    <xf numFmtId="0" fontId="12" fillId="2" borderId="51" xfId="1" applyFont="1" applyFill="1" applyBorder="1">
      <alignment vertical="center"/>
    </xf>
    <xf numFmtId="181" fontId="12" fillId="2" borderId="92" xfId="2" applyNumberFormat="1" applyFont="1" applyFill="1" applyBorder="1">
      <alignment vertical="center"/>
    </xf>
    <xf numFmtId="181" fontId="12" fillId="2" borderId="52" xfId="2" applyNumberFormat="1" applyFont="1" applyFill="1" applyBorder="1">
      <alignment vertical="center"/>
    </xf>
    <xf numFmtId="181" fontId="12" fillId="2" borderId="53" xfId="2" applyNumberFormat="1" applyFont="1" applyFill="1" applyBorder="1">
      <alignment vertical="center"/>
    </xf>
    <xf numFmtId="181" fontId="12" fillId="2" borderId="93" xfId="2" applyNumberFormat="1" applyFont="1" applyFill="1" applyBorder="1">
      <alignment vertical="center"/>
    </xf>
    <xf numFmtId="181" fontId="8" fillId="7" borderId="82" xfId="2" applyNumberFormat="1" applyFont="1" applyFill="1" applyBorder="1">
      <alignment vertical="center"/>
    </xf>
    <xf numFmtId="181" fontId="8" fillId="7" borderId="40" xfId="2" applyNumberFormat="1" applyFont="1" applyFill="1" applyBorder="1">
      <alignment vertical="center"/>
    </xf>
    <xf numFmtId="181" fontId="8" fillId="7" borderId="41" xfId="2" applyNumberFormat="1" applyFont="1" applyFill="1" applyBorder="1">
      <alignment vertical="center"/>
    </xf>
    <xf numFmtId="181" fontId="8" fillId="7" borderId="86" xfId="2" applyNumberFormat="1" applyFont="1" applyFill="1" applyBorder="1">
      <alignment vertical="center"/>
    </xf>
    <xf numFmtId="181" fontId="8" fillId="7" borderId="45" xfId="2" applyNumberFormat="1" applyFont="1" applyFill="1" applyBorder="1">
      <alignment vertical="center"/>
    </xf>
    <xf numFmtId="0" fontId="25" fillId="2" borderId="0" xfId="1" applyFont="1" applyFill="1">
      <alignment vertical="center"/>
    </xf>
    <xf numFmtId="0" fontId="12" fillId="2" borderId="94" xfId="1" applyFont="1" applyFill="1" applyBorder="1">
      <alignment vertical="center"/>
    </xf>
    <xf numFmtId="0" fontId="12" fillId="8" borderId="59" xfId="1" applyFont="1" applyFill="1" applyBorder="1">
      <alignment vertical="center"/>
    </xf>
    <xf numFmtId="181" fontId="8" fillId="7" borderId="95" xfId="2" applyNumberFormat="1" applyFont="1" applyFill="1" applyBorder="1">
      <alignment vertical="center"/>
    </xf>
    <xf numFmtId="181" fontId="8" fillId="7" borderId="96" xfId="2" applyNumberFormat="1" applyFont="1" applyFill="1" applyBorder="1">
      <alignment vertical="center"/>
    </xf>
    <xf numFmtId="0" fontId="12" fillId="2" borderId="67" xfId="1" applyFont="1" applyFill="1" applyBorder="1">
      <alignment vertical="center"/>
    </xf>
    <xf numFmtId="0" fontId="12" fillId="7" borderId="73" xfId="1" applyFont="1" applyFill="1" applyBorder="1">
      <alignment vertical="center"/>
    </xf>
    <xf numFmtId="181" fontId="8" fillId="7" borderId="97" xfId="1" applyNumberFormat="1" applyFont="1" applyFill="1" applyBorder="1">
      <alignment vertical="center"/>
    </xf>
    <xf numFmtId="181" fontId="8" fillId="7" borderId="75" xfId="1" applyNumberFormat="1" applyFont="1" applyFill="1" applyBorder="1">
      <alignment vertical="center"/>
    </xf>
    <xf numFmtId="181" fontId="8" fillId="7" borderId="76" xfId="1" applyNumberFormat="1" applyFont="1" applyFill="1" applyBorder="1">
      <alignment vertical="center"/>
    </xf>
    <xf numFmtId="181" fontId="8" fillId="7" borderId="80" xfId="1" applyNumberFormat="1" applyFont="1" applyFill="1" applyBorder="1">
      <alignment vertical="center"/>
    </xf>
    <xf numFmtId="180" fontId="8" fillId="7" borderId="98" xfId="2" applyNumberFormat="1" applyFont="1" applyFill="1" applyBorder="1">
      <alignment vertical="center"/>
    </xf>
    <xf numFmtId="180" fontId="8" fillId="9" borderId="76" xfId="2" applyNumberFormat="1" applyFont="1" applyFill="1" applyBorder="1">
      <alignment vertical="center"/>
    </xf>
    <xf numFmtId="180" fontId="8" fillId="9" borderId="77" xfId="2" applyNumberFormat="1" applyFont="1" applyFill="1" applyBorder="1">
      <alignment vertical="center"/>
    </xf>
    <xf numFmtId="180" fontId="8" fillId="9" borderId="98" xfId="2" applyNumberFormat="1" applyFont="1" applyFill="1" applyBorder="1">
      <alignment vertical="center"/>
    </xf>
    <xf numFmtId="180" fontId="8" fillId="9" borderId="73" xfId="2" applyNumberFormat="1" applyFont="1" applyFill="1" applyBorder="1">
      <alignment vertical="center"/>
    </xf>
    <xf numFmtId="182" fontId="1" fillId="2" borderId="0" xfId="1" applyNumberFormat="1" applyFill="1">
      <alignment vertical="center"/>
    </xf>
    <xf numFmtId="3" fontId="26" fillId="2" borderId="0" xfId="1" applyNumberFormat="1" applyFont="1" applyFill="1">
      <alignment vertical="center"/>
    </xf>
    <xf numFmtId="3" fontId="26" fillId="2" borderId="0" xfId="3" applyNumberFormat="1" applyFont="1" applyFill="1">
      <alignment vertical="center"/>
    </xf>
    <xf numFmtId="3" fontId="27" fillId="2" borderId="0" xfId="3" applyNumberFormat="1" applyFont="1" applyFill="1" applyBorder="1">
      <alignment vertical="center"/>
    </xf>
    <xf numFmtId="0" fontId="28" fillId="2" borderId="0" xfId="1" applyFont="1" applyFill="1">
      <alignment vertical="center"/>
    </xf>
    <xf numFmtId="0" fontId="10" fillId="5" borderId="102" xfId="1" applyFont="1" applyFill="1" applyBorder="1" applyAlignment="1">
      <alignment horizontal="center" vertical="center"/>
    </xf>
    <xf numFmtId="0" fontId="10" fillId="5" borderId="103" xfId="1" applyFont="1" applyFill="1" applyBorder="1" applyAlignment="1">
      <alignment horizontal="center" vertical="center"/>
    </xf>
    <xf numFmtId="3" fontId="11" fillId="4" borderId="0" xfId="1" applyNumberFormat="1" applyFont="1" applyFill="1">
      <alignment vertical="center"/>
    </xf>
    <xf numFmtId="3" fontId="11" fillId="4" borderId="1" xfId="3" applyNumberFormat="1" applyFont="1" applyFill="1" applyBorder="1" applyAlignment="1">
      <alignment vertical="center"/>
    </xf>
    <xf numFmtId="180" fontId="1" fillId="2" borderId="0" xfId="1" applyNumberFormat="1" applyFill="1">
      <alignment vertical="center"/>
    </xf>
    <xf numFmtId="0" fontId="18" fillId="7" borderId="18" xfId="1" applyFont="1" applyFill="1" applyBorder="1">
      <alignment vertical="center"/>
    </xf>
    <xf numFmtId="0" fontId="19" fillId="7" borderId="106" xfId="1" applyFont="1" applyFill="1" applyBorder="1">
      <alignment vertical="center"/>
    </xf>
    <xf numFmtId="181" fontId="8" fillId="7" borderId="78" xfId="2" applyNumberFormat="1" applyFont="1" applyFill="1" applyBorder="1">
      <alignment vertical="center"/>
    </xf>
    <xf numFmtId="181" fontId="8" fillId="7" borderId="73" xfId="2" applyNumberFormat="1" applyFont="1" applyFill="1" applyBorder="1">
      <alignment vertical="center"/>
    </xf>
    <xf numFmtId="181" fontId="8" fillId="7" borderId="76" xfId="2" applyNumberFormat="1" applyFont="1" applyFill="1" applyBorder="1">
      <alignment vertical="center"/>
    </xf>
    <xf numFmtId="181" fontId="8" fillId="7" borderId="77" xfId="2" applyNumberFormat="1" applyFont="1" applyFill="1" applyBorder="1">
      <alignment vertical="center"/>
    </xf>
    <xf numFmtId="181" fontId="8" fillId="7" borderId="107" xfId="2" applyNumberFormat="1" applyFont="1" applyFill="1" applyBorder="1">
      <alignment vertical="center"/>
    </xf>
    <xf numFmtId="181" fontId="12" fillId="2" borderId="108" xfId="2" applyNumberFormat="1" applyFont="1" applyFill="1" applyBorder="1">
      <alignment vertical="center"/>
    </xf>
    <xf numFmtId="181" fontId="8" fillId="7" borderId="109" xfId="1" applyNumberFormat="1" applyFont="1" applyFill="1" applyBorder="1">
      <alignment vertical="center"/>
    </xf>
    <xf numFmtId="3" fontId="11" fillId="4" borderId="0" xfId="3" applyNumberFormat="1" applyFont="1" applyFill="1" applyBorder="1" applyAlignment="1">
      <alignment vertical="center"/>
    </xf>
    <xf numFmtId="177" fontId="8" fillId="7" borderId="25" xfId="3" applyNumberFormat="1" applyFont="1" applyFill="1" applyBorder="1" applyAlignment="1">
      <alignment horizontal="right" vertical="center" shrinkToFit="1"/>
    </xf>
    <xf numFmtId="177" fontId="12" fillId="8" borderId="33" xfId="3" applyNumberFormat="1" applyFont="1" applyFill="1" applyBorder="1" applyAlignment="1">
      <alignment horizontal="right" vertical="center" shrinkToFit="1"/>
    </xf>
    <xf numFmtId="177" fontId="12" fillId="8" borderId="34" xfId="3" applyNumberFormat="1" applyFont="1" applyFill="1" applyBorder="1" applyAlignment="1">
      <alignment horizontal="right" vertical="center" shrinkToFit="1"/>
    </xf>
    <xf numFmtId="177" fontId="12" fillId="2" borderId="24" xfId="3" applyNumberFormat="1" applyFont="1" applyFill="1" applyBorder="1" applyAlignment="1">
      <alignment horizontal="right" vertical="center" shrinkToFit="1"/>
    </xf>
    <xf numFmtId="177" fontId="12" fillId="2" borderId="25" xfId="3" applyNumberFormat="1" applyFont="1" applyFill="1" applyBorder="1" applyAlignment="1">
      <alignment horizontal="right" vertical="center" shrinkToFit="1"/>
    </xf>
    <xf numFmtId="179" fontId="16" fillId="2" borderId="24" xfId="3" applyNumberFormat="1" applyFont="1" applyFill="1" applyBorder="1" applyAlignment="1">
      <alignment horizontal="right" vertical="center" shrinkToFit="1"/>
    </xf>
    <xf numFmtId="179" fontId="16" fillId="2" borderId="25" xfId="3" applyNumberFormat="1" applyFont="1" applyFill="1" applyBorder="1" applyAlignment="1">
      <alignment horizontal="right" vertical="center" shrinkToFit="1"/>
    </xf>
    <xf numFmtId="177" fontId="8" fillId="7" borderId="82" xfId="3" applyNumberFormat="1" applyFont="1" applyFill="1" applyBorder="1" applyAlignment="1">
      <alignment horizontal="right" vertical="center" shrinkToFit="1"/>
    </xf>
    <xf numFmtId="177" fontId="12" fillId="2" borderId="34" xfId="3" applyNumberFormat="1" applyFont="1" applyFill="1" applyBorder="1" applyAlignment="1">
      <alignment horizontal="right" vertical="center" shrinkToFit="1"/>
    </xf>
    <xf numFmtId="177" fontId="8" fillId="7" borderId="45" xfId="3" applyNumberFormat="1" applyFont="1" applyFill="1" applyBorder="1" applyAlignment="1">
      <alignment horizontal="right" vertical="center" shrinkToFit="1"/>
    </xf>
    <xf numFmtId="177" fontId="8" fillId="7" borderId="104" xfId="3" applyNumberFormat="1" applyFont="1" applyFill="1" applyBorder="1" applyAlignment="1">
      <alignment horizontal="right" vertical="center" shrinkToFit="1"/>
    </xf>
    <xf numFmtId="177" fontId="8" fillId="7" borderId="47" xfId="3" applyNumberFormat="1" applyFont="1" applyFill="1" applyBorder="1" applyAlignment="1">
      <alignment horizontal="right" vertical="center" shrinkToFit="1"/>
    </xf>
    <xf numFmtId="177" fontId="12" fillId="8" borderId="25" xfId="3" applyNumberFormat="1" applyFont="1" applyFill="1" applyBorder="1" applyAlignment="1">
      <alignment horizontal="right" vertical="center" shrinkToFit="1"/>
    </xf>
    <xf numFmtId="177" fontId="12" fillId="2" borderId="63" xfId="3" applyNumberFormat="1" applyFont="1" applyFill="1" applyBorder="1" applyAlignment="1">
      <alignment horizontal="right" vertical="center" shrinkToFit="1"/>
    </xf>
    <xf numFmtId="177" fontId="12" fillId="8" borderId="66" xfId="3" applyNumberFormat="1" applyFont="1" applyFill="1" applyBorder="1" applyAlignment="1">
      <alignment horizontal="right" vertical="center" shrinkToFit="1"/>
    </xf>
    <xf numFmtId="177" fontId="8" fillId="7" borderId="80" xfId="3" applyNumberFormat="1" applyFont="1" applyFill="1" applyBorder="1" applyAlignment="1">
      <alignment horizontal="right" vertical="center" shrinkToFit="1"/>
    </xf>
    <xf numFmtId="0" fontId="1" fillId="2" borderId="0" xfId="1" applyFill="1" applyAlignment="1">
      <alignment vertical="center" shrinkToFit="1"/>
    </xf>
    <xf numFmtId="177" fontId="8" fillId="7" borderId="99" xfId="3" applyNumberFormat="1" applyFont="1" applyFill="1" applyBorder="1" applyAlignment="1">
      <alignment horizontal="right" vertical="center" shrinkToFit="1"/>
    </xf>
    <xf numFmtId="177" fontId="8" fillId="7" borderId="100" xfId="3" applyNumberFormat="1" applyFont="1" applyFill="1" applyBorder="1" applyAlignment="1">
      <alignment horizontal="right" vertical="center" shrinkToFit="1"/>
    </xf>
    <xf numFmtId="177" fontId="8" fillId="7" borderId="101" xfId="3" applyNumberFormat="1" applyFont="1" applyFill="1" applyBorder="1" applyAlignment="1">
      <alignment vertical="center" shrinkToFit="1"/>
    </xf>
    <xf numFmtId="177" fontId="8" fillId="7" borderId="21" xfId="3" applyNumberFormat="1" applyFont="1" applyFill="1" applyBorder="1" applyAlignment="1">
      <alignment horizontal="right" vertical="center" shrinkToFit="1"/>
    </xf>
    <xf numFmtId="177" fontId="8" fillId="7" borderId="22" xfId="3" applyNumberFormat="1" applyFont="1" applyFill="1" applyBorder="1" applyAlignment="1">
      <alignment horizontal="right" vertical="center" shrinkToFit="1"/>
    </xf>
    <xf numFmtId="177" fontId="8" fillId="7" borderId="26" xfId="3" applyNumberFormat="1" applyFont="1" applyFill="1" applyBorder="1" applyAlignment="1">
      <alignment horizontal="right" vertical="center" shrinkToFit="1"/>
    </xf>
    <xf numFmtId="177" fontId="12" fillId="8" borderId="30" xfId="3" applyNumberFormat="1" applyFont="1" applyFill="1" applyBorder="1" applyAlignment="1">
      <alignment horizontal="right" vertical="center" shrinkToFit="1"/>
    </xf>
    <xf numFmtId="177" fontId="12" fillId="8" borderId="31" xfId="3" applyNumberFormat="1" applyFont="1" applyFill="1" applyBorder="1" applyAlignment="1">
      <alignment horizontal="right" vertical="center" shrinkToFit="1"/>
    </xf>
    <xf numFmtId="177" fontId="12" fillId="8" borderId="35" xfId="3" applyNumberFormat="1" applyFont="1" applyFill="1" applyBorder="1" applyAlignment="1">
      <alignment horizontal="right" vertical="center" shrinkToFit="1"/>
    </xf>
    <xf numFmtId="177" fontId="12" fillId="2" borderId="21" xfId="3" applyNumberFormat="1" applyFont="1" applyFill="1" applyBorder="1" applyAlignment="1">
      <alignment horizontal="right" vertical="center" shrinkToFit="1"/>
    </xf>
    <xf numFmtId="177" fontId="12" fillId="2" borderId="22" xfId="3" applyNumberFormat="1" applyFont="1" applyFill="1" applyBorder="1" applyAlignment="1">
      <alignment horizontal="right" vertical="center" shrinkToFit="1"/>
    </xf>
    <xf numFmtId="177" fontId="12" fillId="2" borderId="26" xfId="3" applyNumberFormat="1" applyFont="1" applyFill="1" applyBorder="1" applyAlignment="1">
      <alignment horizontal="right" vertical="center" shrinkToFit="1"/>
    </xf>
    <xf numFmtId="179" fontId="16" fillId="2" borderId="21" xfId="3" applyNumberFormat="1" applyFont="1" applyFill="1" applyBorder="1" applyAlignment="1">
      <alignment horizontal="right" vertical="center" shrinkToFit="1"/>
    </xf>
    <xf numFmtId="179" fontId="16" fillId="2" borderId="22" xfId="3" applyNumberFormat="1" applyFont="1" applyFill="1" applyBorder="1" applyAlignment="1">
      <alignment horizontal="right" vertical="center" shrinkToFit="1"/>
    </xf>
    <xf numFmtId="179" fontId="16" fillId="2" borderId="26" xfId="3" applyNumberFormat="1" applyFont="1" applyFill="1" applyBorder="1" applyAlignment="1">
      <alignment horizontal="right" vertical="center" shrinkToFit="1"/>
    </xf>
    <xf numFmtId="177" fontId="8" fillId="7" borderId="41" xfId="3" applyNumberFormat="1" applyFont="1" applyFill="1" applyBorder="1" applyAlignment="1">
      <alignment horizontal="right" vertical="center" shrinkToFit="1"/>
    </xf>
    <xf numFmtId="177" fontId="8" fillId="7" borderId="42" xfId="3" applyNumberFormat="1" applyFont="1" applyFill="1" applyBorder="1" applyAlignment="1">
      <alignment horizontal="right" vertical="center" shrinkToFit="1"/>
    </xf>
    <xf numFmtId="177" fontId="8" fillId="7" borderId="83" xfId="3" applyNumberFormat="1" applyFont="1" applyFill="1" applyBorder="1" applyAlignment="1">
      <alignment horizontal="right" vertical="center" shrinkToFit="1"/>
    </xf>
    <xf numFmtId="177" fontId="12" fillId="2" borderId="31" xfId="3" applyNumberFormat="1" applyFont="1" applyFill="1" applyBorder="1" applyAlignment="1">
      <alignment horizontal="right" vertical="center" shrinkToFit="1"/>
    </xf>
    <xf numFmtId="177" fontId="12" fillId="2" borderId="35" xfId="3" applyNumberFormat="1" applyFont="1" applyFill="1" applyBorder="1" applyAlignment="1">
      <alignment horizontal="right" vertical="center" shrinkToFit="1"/>
    </xf>
    <xf numFmtId="177" fontId="8" fillId="7" borderId="46" xfId="3" applyNumberFormat="1" applyFont="1" applyFill="1" applyBorder="1" applyAlignment="1">
      <alignment horizontal="right" vertical="center" shrinkToFit="1"/>
    </xf>
    <xf numFmtId="179" fontId="19" fillId="2" borderId="56" xfId="3" applyNumberFormat="1" applyFont="1" applyFill="1" applyBorder="1" applyAlignment="1">
      <alignment horizontal="right" vertical="center" shrinkToFit="1"/>
    </xf>
    <xf numFmtId="179" fontId="19" fillId="2" borderId="69" xfId="3" applyNumberFormat="1" applyFont="1" applyFill="1" applyBorder="1" applyAlignment="1">
      <alignment horizontal="right" vertical="center" shrinkToFit="1"/>
    </xf>
    <xf numFmtId="179" fontId="19" fillId="2" borderId="57" xfId="3" applyNumberFormat="1" applyFont="1" applyFill="1" applyBorder="1" applyAlignment="1">
      <alignment horizontal="right" vertical="center" shrinkToFit="1"/>
    </xf>
    <xf numFmtId="177" fontId="12" fillId="8" borderId="21" xfId="3" applyNumberFormat="1" applyFont="1" applyFill="1" applyBorder="1" applyAlignment="1">
      <alignment horizontal="right" vertical="center" shrinkToFit="1"/>
    </xf>
    <xf numFmtId="177" fontId="12" fillId="8" borderId="22" xfId="3" applyNumberFormat="1" applyFont="1" applyFill="1" applyBorder="1" applyAlignment="1">
      <alignment horizontal="right" vertical="center" shrinkToFit="1"/>
    </xf>
    <xf numFmtId="177" fontId="12" fillId="8" borderId="26" xfId="3" applyNumberFormat="1" applyFont="1" applyFill="1" applyBorder="1" applyAlignment="1">
      <alignment horizontal="right" vertical="center" shrinkToFit="1"/>
    </xf>
    <xf numFmtId="177" fontId="12" fillId="2" borderId="30" xfId="3" applyNumberFormat="1" applyFont="1" applyFill="1" applyBorder="1" applyAlignment="1">
      <alignment horizontal="right" vertical="center" shrinkToFit="1"/>
    </xf>
    <xf numFmtId="177" fontId="12" fillId="2" borderId="59" xfId="3" applyNumberFormat="1" applyFont="1" applyFill="1" applyBorder="1" applyAlignment="1">
      <alignment horizontal="right" vertical="center" shrinkToFit="1"/>
    </xf>
    <xf numFmtId="177" fontId="12" fillId="2" borderId="36" xfId="3" applyNumberFormat="1" applyFont="1" applyFill="1" applyBorder="1" applyAlignment="1">
      <alignment horizontal="right" vertical="center" shrinkToFit="1"/>
    </xf>
    <xf numFmtId="177" fontId="12" fillId="2" borderId="64" xfId="3" applyNumberFormat="1" applyFont="1" applyFill="1" applyBorder="1" applyAlignment="1">
      <alignment horizontal="right" vertical="center" shrinkToFit="1"/>
    </xf>
    <xf numFmtId="177" fontId="12" fillId="8" borderId="67" xfId="3" applyNumberFormat="1" applyFont="1" applyFill="1" applyBorder="1" applyAlignment="1">
      <alignment horizontal="right" vertical="center" shrinkToFit="1"/>
    </xf>
    <xf numFmtId="177" fontId="12" fillId="8" borderId="94" xfId="3" applyNumberFormat="1" applyFont="1" applyFill="1" applyBorder="1" applyAlignment="1">
      <alignment horizontal="right" vertical="center" shrinkToFit="1"/>
    </xf>
    <xf numFmtId="177" fontId="12" fillId="8" borderId="68" xfId="3" applyNumberFormat="1" applyFont="1" applyFill="1" applyBorder="1" applyAlignment="1">
      <alignment horizontal="right" vertical="center" shrinkToFit="1"/>
    </xf>
    <xf numFmtId="179" fontId="19" fillId="2" borderId="21" xfId="3" applyNumberFormat="1" applyFont="1" applyFill="1" applyBorder="1" applyAlignment="1">
      <alignment horizontal="right" vertical="center" shrinkToFit="1"/>
    </xf>
    <xf numFmtId="179" fontId="19" fillId="2" borderId="22" xfId="3" applyNumberFormat="1" applyFont="1" applyFill="1" applyBorder="1" applyAlignment="1">
      <alignment horizontal="right" vertical="center" shrinkToFit="1"/>
    </xf>
    <xf numFmtId="179" fontId="19" fillId="2" borderId="26" xfId="3" applyNumberFormat="1" applyFont="1" applyFill="1" applyBorder="1" applyAlignment="1">
      <alignment horizontal="right" vertical="center" shrinkToFit="1"/>
    </xf>
    <xf numFmtId="179" fontId="19" fillId="2" borderId="52" xfId="3" applyNumberFormat="1" applyFont="1" applyFill="1" applyBorder="1" applyAlignment="1">
      <alignment horizontal="right" vertical="center" shrinkToFit="1"/>
    </xf>
    <xf numFmtId="0" fontId="12" fillId="7" borderId="37" xfId="1" applyFont="1" applyFill="1" applyBorder="1">
      <alignment vertical="center"/>
    </xf>
    <xf numFmtId="181" fontId="12" fillId="7" borderId="43" xfId="2" applyNumberFormat="1" applyFont="1" applyFill="1" applyBorder="1">
      <alignment vertical="center"/>
    </xf>
    <xf numFmtId="181" fontId="12" fillId="7" borderId="38" xfId="2" applyNumberFormat="1" applyFont="1" applyFill="1" applyBorder="1">
      <alignment vertical="center"/>
    </xf>
    <xf numFmtId="181" fontId="12" fillId="7" borderId="41" xfId="2" applyNumberFormat="1" applyFont="1" applyFill="1" applyBorder="1">
      <alignment vertical="center"/>
    </xf>
    <xf numFmtId="181" fontId="12" fillId="7" borderId="42" xfId="2" applyNumberFormat="1" applyFont="1" applyFill="1" applyBorder="1">
      <alignment vertical="center"/>
    </xf>
    <xf numFmtId="177" fontId="8" fillId="7" borderId="40" xfId="3" applyNumberFormat="1" applyFont="1" applyFill="1" applyBorder="1" applyAlignment="1">
      <alignment horizontal="right" vertical="center" shrinkToFit="1"/>
    </xf>
    <xf numFmtId="0" fontId="12" fillId="7" borderId="1" xfId="1" applyFont="1" applyFill="1" applyBorder="1">
      <alignment vertical="center"/>
    </xf>
    <xf numFmtId="0" fontId="12" fillId="7" borderId="70" xfId="1" applyFont="1" applyFill="1" applyBorder="1">
      <alignment vertical="center"/>
    </xf>
    <xf numFmtId="181" fontId="12" fillId="7" borderId="71" xfId="2" applyNumberFormat="1" applyFont="1" applyFill="1" applyBorder="1">
      <alignment vertical="center"/>
    </xf>
    <xf numFmtId="181" fontId="12" fillId="7" borderId="1" xfId="2" applyNumberFormat="1" applyFont="1" applyFill="1" applyBorder="1">
      <alignment vertical="center"/>
    </xf>
    <xf numFmtId="181" fontId="12" fillId="7" borderId="56" xfId="2" applyNumberFormat="1" applyFont="1" applyFill="1" applyBorder="1">
      <alignment vertical="center"/>
    </xf>
    <xf numFmtId="181" fontId="12" fillId="7" borderId="69" xfId="2" applyNumberFormat="1" applyFont="1" applyFill="1" applyBorder="1">
      <alignment vertical="center"/>
    </xf>
    <xf numFmtId="177" fontId="8" fillId="7" borderId="105" xfId="3" applyNumberFormat="1" applyFont="1" applyFill="1" applyBorder="1" applyAlignment="1">
      <alignment horizontal="right" vertical="center" shrinkToFit="1"/>
    </xf>
    <xf numFmtId="177" fontId="8" fillId="7" borderId="84" xfId="3"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181" fontId="8" fillId="7" borderId="18" xfId="2" applyNumberFormat="1" applyFont="1" applyFill="1" applyBorder="1">
      <alignment vertical="center"/>
    </xf>
    <xf numFmtId="181" fontId="8" fillId="7" borderId="46" xfId="2" applyNumberFormat="1" applyFont="1" applyFill="1" applyBorder="1">
      <alignment vertical="center"/>
    </xf>
    <xf numFmtId="181" fontId="12" fillId="2" borderId="94" xfId="2" applyNumberFormat="1" applyFont="1" applyFill="1" applyBorder="1">
      <alignment vertical="center"/>
    </xf>
    <xf numFmtId="181" fontId="8" fillId="7" borderId="72" xfId="1" applyNumberFormat="1" applyFont="1" applyFill="1" applyBorder="1">
      <alignment vertical="center"/>
    </xf>
    <xf numFmtId="0" fontId="13" fillId="5" borderId="8" xfId="1" applyFont="1" applyFill="1" applyBorder="1" applyAlignment="1">
      <alignment horizontal="center" vertical="center"/>
    </xf>
    <xf numFmtId="181" fontId="8" fillId="7" borderId="19" xfId="2" applyNumberFormat="1" applyFont="1" applyFill="1" applyBorder="1">
      <alignment vertical="center"/>
    </xf>
    <xf numFmtId="181" fontId="8" fillId="8" borderId="28" xfId="2" applyNumberFormat="1" applyFont="1" applyFill="1" applyBorder="1">
      <alignment vertical="center"/>
    </xf>
    <xf numFmtId="181" fontId="12" fillId="2" borderId="28" xfId="2" applyNumberFormat="1" applyFont="1" applyFill="1" applyBorder="1">
      <alignment vertical="center"/>
    </xf>
    <xf numFmtId="181" fontId="12" fillId="2" borderId="88" xfId="2" applyNumberFormat="1" applyFont="1" applyFill="1" applyBorder="1">
      <alignment vertical="center"/>
    </xf>
    <xf numFmtId="181" fontId="8" fillId="7" borderId="110" xfId="2" applyNumberFormat="1" applyFont="1" applyFill="1" applyBorder="1">
      <alignment vertical="center"/>
    </xf>
    <xf numFmtId="181" fontId="12" fillId="2" borderId="87" xfId="2" applyNumberFormat="1" applyFont="1" applyFill="1" applyBorder="1">
      <alignment vertical="center"/>
    </xf>
    <xf numFmtId="181" fontId="8" fillId="7" borderId="74" xfId="1" applyNumberFormat="1" applyFont="1" applyFill="1" applyBorder="1">
      <alignment vertical="center"/>
    </xf>
    <xf numFmtId="0" fontId="0" fillId="2" borderId="0" xfId="1" applyFont="1" applyFill="1">
      <alignment vertical="center"/>
    </xf>
    <xf numFmtId="181" fontId="8" fillId="7" borderId="58" xfId="2" applyNumberFormat="1" applyFont="1" applyFill="1" applyBorder="1">
      <alignment vertical="center"/>
    </xf>
    <xf numFmtId="182" fontId="0" fillId="2" borderId="0" xfId="1" applyNumberFormat="1" applyFont="1" applyFill="1">
      <alignment vertical="center"/>
    </xf>
    <xf numFmtId="0" fontId="11" fillId="2" borderId="107" xfId="1" applyFont="1" applyFill="1" applyBorder="1" applyAlignment="1">
      <alignment horizontal="center" vertical="center"/>
    </xf>
    <xf numFmtId="176" fontId="12" fillId="8" borderId="0" xfId="2" applyNumberFormat="1" applyFont="1" applyFill="1" applyBorder="1">
      <alignment vertical="center"/>
    </xf>
    <xf numFmtId="176" fontId="12" fillId="2" borderId="0" xfId="2" applyNumberFormat="1" applyFont="1" applyFill="1">
      <alignment vertical="center"/>
    </xf>
    <xf numFmtId="180" fontId="12" fillId="2" borderId="0" xfId="2" applyNumberFormat="1" applyFont="1" applyFill="1">
      <alignment vertical="center"/>
    </xf>
    <xf numFmtId="181" fontId="12" fillId="2" borderId="0" xfId="2" applyNumberFormat="1" applyFont="1" applyFill="1">
      <alignment vertical="center"/>
    </xf>
    <xf numFmtId="181" fontId="12" fillId="7" borderId="0" xfId="2" applyNumberFormat="1" applyFont="1" applyFill="1">
      <alignment vertical="center"/>
    </xf>
    <xf numFmtId="0" fontId="1" fillId="2" borderId="38" xfId="1" applyFill="1" applyBorder="1">
      <alignment vertical="center"/>
    </xf>
    <xf numFmtId="177" fontId="8" fillId="7" borderId="111" xfId="3" applyNumberFormat="1" applyFont="1" applyFill="1" applyBorder="1" applyAlignment="1">
      <alignment horizontal="right" vertical="center" shrinkToFit="1"/>
    </xf>
    <xf numFmtId="177" fontId="8" fillId="7" borderId="112" xfId="3" applyNumberFormat="1" applyFont="1" applyFill="1" applyBorder="1" applyAlignment="1">
      <alignment horizontal="right" vertical="center" shrinkToFit="1"/>
    </xf>
    <xf numFmtId="177" fontId="12" fillId="8" borderId="111" xfId="3" applyNumberFormat="1" applyFont="1" applyFill="1" applyBorder="1" applyAlignment="1">
      <alignment horizontal="right" vertical="center" shrinkToFit="1"/>
    </xf>
    <xf numFmtId="177" fontId="12" fillId="8" borderId="108" xfId="3" applyNumberFormat="1" applyFont="1" applyFill="1" applyBorder="1" applyAlignment="1">
      <alignment horizontal="right" vertical="center" shrinkToFit="1"/>
    </xf>
    <xf numFmtId="177" fontId="8" fillId="10" borderId="80" xfId="3" applyNumberFormat="1" applyFont="1" applyFill="1" applyBorder="1" applyAlignment="1">
      <alignment horizontal="right" vertical="center" shrinkToFit="1"/>
    </xf>
    <xf numFmtId="176" fontId="12" fillId="8" borderId="33" xfId="2" applyNumberFormat="1" applyFont="1" applyFill="1" applyBorder="1">
      <alignment vertical="center"/>
    </xf>
    <xf numFmtId="176" fontId="12" fillId="2" borderId="24" xfId="2" applyNumberFormat="1" applyFont="1" applyFill="1" applyBorder="1">
      <alignment vertical="center"/>
    </xf>
    <xf numFmtId="178" fontId="16" fillId="2" borderId="24" xfId="3" applyNumberFormat="1" applyFont="1" applyFill="1" applyBorder="1">
      <alignment vertical="center"/>
    </xf>
    <xf numFmtId="180" fontId="12" fillId="2" borderId="24" xfId="2" applyNumberFormat="1" applyFont="1" applyFill="1" applyBorder="1">
      <alignment vertical="center"/>
    </xf>
    <xf numFmtId="176" fontId="8" fillId="7" borderId="81" xfId="2" applyNumberFormat="1" applyFont="1" applyFill="1" applyBorder="1">
      <alignment vertical="center"/>
    </xf>
    <xf numFmtId="180" fontId="12" fillId="2" borderId="33" xfId="2" applyNumberFormat="1" applyFont="1" applyFill="1" applyBorder="1">
      <alignment vertical="center"/>
    </xf>
    <xf numFmtId="181" fontId="12" fillId="2" borderId="24" xfId="2" applyNumberFormat="1" applyFont="1" applyFill="1" applyBorder="1">
      <alignment vertical="center"/>
    </xf>
    <xf numFmtId="178" fontId="19" fillId="2" borderId="113" xfId="3" applyNumberFormat="1" applyFont="1" applyFill="1" applyBorder="1">
      <alignment vertical="center"/>
    </xf>
    <xf numFmtId="180" fontId="12" fillId="2" borderId="62" xfId="2" applyNumberFormat="1" applyFont="1" applyFill="1" applyBorder="1">
      <alignment vertical="center"/>
    </xf>
    <xf numFmtId="180" fontId="12" fillId="8" borderId="33" xfId="2" applyNumberFormat="1" applyFont="1" applyFill="1" applyBorder="1">
      <alignment vertical="center"/>
    </xf>
    <xf numFmtId="180" fontId="12" fillId="2" borderId="55" xfId="2" applyNumberFormat="1" applyFont="1" applyFill="1" applyBorder="1">
      <alignment vertical="center"/>
    </xf>
    <xf numFmtId="180" fontId="8" fillId="7" borderId="24" xfId="2" applyNumberFormat="1" applyFont="1" applyFill="1" applyBorder="1">
      <alignment vertical="center"/>
    </xf>
    <xf numFmtId="178" fontId="19" fillId="2" borderId="55" xfId="3" applyNumberFormat="1" applyFont="1" applyFill="1" applyBorder="1">
      <alignment vertical="center"/>
    </xf>
    <xf numFmtId="181" fontId="8" fillId="7" borderId="79" xfId="2" applyNumberFormat="1" applyFont="1" applyFill="1" applyBorder="1">
      <alignment vertical="center"/>
    </xf>
    <xf numFmtId="180" fontId="8" fillId="7" borderId="79" xfId="2" applyNumberFormat="1" applyFont="1" applyFill="1" applyBorder="1">
      <alignment vertical="center"/>
    </xf>
    <xf numFmtId="181" fontId="12" fillId="7" borderId="81" xfId="2" applyNumberFormat="1" applyFont="1" applyFill="1" applyBorder="1">
      <alignment vertical="center"/>
    </xf>
    <xf numFmtId="181" fontId="12" fillId="7" borderId="55" xfId="2" applyNumberFormat="1" applyFont="1" applyFill="1" applyBorder="1">
      <alignment vertical="center"/>
    </xf>
    <xf numFmtId="177" fontId="8" fillId="7" borderId="114" xfId="3" applyNumberFormat="1" applyFont="1" applyFill="1" applyBorder="1" applyAlignment="1">
      <alignment horizontal="right" vertical="center" shrinkToFit="1"/>
    </xf>
    <xf numFmtId="0" fontId="13" fillId="5" borderId="115" xfId="1" applyFont="1" applyFill="1" applyBorder="1" applyAlignment="1">
      <alignment horizontal="center" vertical="center"/>
    </xf>
    <xf numFmtId="181" fontId="8" fillId="7" borderId="116" xfId="2" applyNumberFormat="1" applyFont="1" applyFill="1" applyBorder="1">
      <alignment vertical="center"/>
    </xf>
    <xf numFmtId="181" fontId="8" fillId="8" borderId="91" xfId="2" applyNumberFormat="1" applyFont="1" applyFill="1" applyBorder="1">
      <alignment vertical="center"/>
    </xf>
    <xf numFmtId="181" fontId="12" fillId="2" borderId="116" xfId="2" applyNumberFormat="1" applyFont="1" applyFill="1" applyBorder="1">
      <alignment vertical="center"/>
    </xf>
    <xf numFmtId="181" fontId="12" fillId="2" borderId="117" xfId="2" applyNumberFormat="1" applyFont="1" applyFill="1" applyBorder="1">
      <alignment vertical="center"/>
    </xf>
    <xf numFmtId="181" fontId="8" fillId="7" borderId="118" xfId="2" applyNumberFormat="1" applyFont="1" applyFill="1" applyBorder="1">
      <alignment vertical="center"/>
    </xf>
    <xf numFmtId="181" fontId="8" fillId="8" borderId="116" xfId="2" applyNumberFormat="1" applyFont="1" applyFill="1" applyBorder="1">
      <alignment vertical="center"/>
    </xf>
    <xf numFmtId="181" fontId="12" fillId="2" borderId="51" xfId="2" applyNumberFormat="1" applyFont="1" applyFill="1" applyBorder="1">
      <alignment vertical="center"/>
    </xf>
    <xf numFmtId="181" fontId="8" fillId="8" borderId="66" xfId="2" applyNumberFormat="1" applyFont="1" applyFill="1" applyBorder="1">
      <alignment vertical="center"/>
    </xf>
    <xf numFmtId="180" fontId="12" fillId="8" borderId="87" xfId="2" applyNumberFormat="1" applyFont="1" applyFill="1" applyBorder="1">
      <alignment vertical="center"/>
    </xf>
    <xf numFmtId="180" fontId="8" fillId="7" borderId="119" xfId="2" applyNumberFormat="1" applyFont="1" applyFill="1" applyBorder="1">
      <alignment vertical="center"/>
    </xf>
    <xf numFmtId="177" fontId="12" fillId="7" borderId="82" xfId="3" applyNumberFormat="1" applyFont="1" applyFill="1" applyBorder="1" applyAlignment="1">
      <alignment horizontal="right" vertical="center" shrinkToFit="1"/>
    </xf>
    <xf numFmtId="177" fontId="8" fillId="7" borderId="120" xfId="3" applyNumberFormat="1" applyFont="1" applyFill="1" applyBorder="1" applyAlignment="1">
      <alignment horizontal="right" vertical="center" shrinkToFit="1"/>
    </xf>
    <xf numFmtId="176" fontId="8" fillId="7" borderId="121" xfId="2" applyNumberFormat="1" applyFont="1" applyFill="1" applyBorder="1">
      <alignment vertical="center"/>
    </xf>
    <xf numFmtId="0" fontId="11" fillId="2" borderId="41" xfId="1" applyFont="1" applyFill="1" applyBorder="1" applyAlignment="1">
      <alignment horizontal="center" vertical="center"/>
    </xf>
    <xf numFmtId="176" fontId="8" fillId="7" borderId="122" xfId="2" applyNumberFormat="1" applyFont="1" applyFill="1" applyBorder="1">
      <alignment vertical="center"/>
    </xf>
    <xf numFmtId="176" fontId="12" fillId="8" borderId="21" xfId="2" applyNumberFormat="1" applyFont="1" applyFill="1" applyBorder="1">
      <alignment vertical="center"/>
    </xf>
    <xf numFmtId="178" fontId="16" fillId="2" borderId="59" xfId="3" applyNumberFormat="1" applyFont="1" applyFill="1" applyBorder="1">
      <alignment vertical="center"/>
    </xf>
    <xf numFmtId="176" fontId="21" fillId="7" borderId="104" xfId="2" applyNumberFormat="1" applyFont="1" applyFill="1" applyBorder="1">
      <alignment vertical="center"/>
    </xf>
    <xf numFmtId="178" fontId="19" fillId="2" borderId="31" xfId="3" applyNumberFormat="1" applyFont="1" applyFill="1" applyBorder="1">
      <alignment vertical="center"/>
    </xf>
    <xf numFmtId="180" fontId="12" fillId="7" borderId="104" xfId="2" applyNumberFormat="1" applyFont="1" applyFill="1" applyBorder="1">
      <alignment vertical="center"/>
    </xf>
    <xf numFmtId="180" fontId="12" fillId="8" borderId="94" xfId="2" applyNumberFormat="1" applyFont="1" applyFill="1" applyBorder="1">
      <alignment vertical="center"/>
    </xf>
    <xf numFmtId="0" fontId="1" fillId="2" borderId="73" xfId="1" applyFill="1" applyBorder="1">
      <alignment vertical="center"/>
    </xf>
    <xf numFmtId="181" fontId="12" fillId="7" borderId="57" xfId="2" applyNumberFormat="1" applyFont="1" applyFill="1" applyBorder="1">
      <alignment vertical="center"/>
    </xf>
    <xf numFmtId="181" fontId="8" fillId="8" borderId="88" xfId="2" applyNumberFormat="1" applyFont="1" applyFill="1" applyBorder="1">
      <alignment vertical="center"/>
    </xf>
    <xf numFmtId="181" fontId="12" fillId="2" borderId="19" xfId="2" applyNumberFormat="1" applyFont="1" applyFill="1" applyBorder="1">
      <alignment vertical="center"/>
    </xf>
    <xf numFmtId="181" fontId="8" fillId="8" borderId="19" xfId="2" applyNumberFormat="1" applyFont="1" applyFill="1" applyBorder="1">
      <alignment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0" fontId="1" fillId="2" borderId="0" xfId="1" applyFill="1" applyBorder="1">
      <alignment vertical="center"/>
    </xf>
    <xf numFmtId="178" fontId="19" fillId="2" borderId="123" xfId="3" applyNumberFormat="1" applyFont="1" applyFill="1" applyBorder="1">
      <alignment vertical="center"/>
    </xf>
    <xf numFmtId="176" fontId="21" fillId="7" borderId="0" xfId="2" applyNumberFormat="1" applyFont="1" applyFill="1" applyBorder="1">
      <alignment vertical="center"/>
    </xf>
    <xf numFmtId="178" fontId="19" fillId="2" borderId="124" xfId="3" applyNumberFormat="1" applyFont="1" applyFill="1" applyBorder="1">
      <alignment vertical="center"/>
    </xf>
    <xf numFmtId="176" fontId="21" fillId="7" borderId="125" xfId="2" applyNumberFormat="1" applyFont="1" applyFill="1" applyBorder="1">
      <alignment vertical="center"/>
    </xf>
    <xf numFmtId="180" fontId="12" fillId="8" borderId="126" xfId="2" applyNumberFormat="1" applyFont="1" applyFill="1" applyBorder="1">
      <alignment vertical="center"/>
    </xf>
    <xf numFmtId="180" fontId="8" fillId="7" borderId="125" xfId="2" applyNumberFormat="1" applyFont="1" applyFill="1" applyBorder="1">
      <alignment vertical="center"/>
    </xf>
    <xf numFmtId="180" fontId="8" fillId="7" borderId="127" xfId="2" applyNumberFormat="1" applyFont="1" applyFill="1" applyBorder="1">
      <alignment vertical="center"/>
    </xf>
    <xf numFmtId="177" fontId="8" fillId="7" borderId="81" xfId="3" applyNumberFormat="1" applyFont="1" applyFill="1" applyBorder="1" applyAlignment="1">
      <alignment horizontal="right" vertical="center" shrinkToFit="1"/>
    </xf>
    <xf numFmtId="177" fontId="8" fillId="0" borderId="128" xfId="3" applyNumberFormat="1" applyFont="1" applyBorder="1" applyAlignment="1">
      <alignment horizontal="right" vertical="center" shrinkToFit="1"/>
    </xf>
    <xf numFmtId="179" fontId="19" fillId="2" borderId="24" xfId="3" applyNumberFormat="1" applyFont="1" applyFill="1" applyBorder="1" applyAlignment="1">
      <alignment horizontal="right" vertical="center" shrinkToFit="1"/>
    </xf>
    <xf numFmtId="179" fontId="19" fillId="2" borderId="25" xfId="3" applyNumberFormat="1" applyFont="1" applyFill="1" applyBorder="1" applyAlignment="1">
      <alignment horizontal="right" vertical="center" shrinkToFit="1"/>
    </xf>
    <xf numFmtId="177" fontId="8" fillId="7" borderId="128" xfId="3" applyNumberFormat="1" applyFont="1" applyFill="1" applyBorder="1" applyAlignment="1">
      <alignment horizontal="right" vertical="center" shrinkToFit="1"/>
    </xf>
    <xf numFmtId="177" fontId="12" fillId="2" borderId="33" xfId="3" applyNumberFormat="1" applyFont="1" applyFill="1" applyBorder="1" applyAlignment="1">
      <alignment horizontal="right" vertical="center" shrinkToFit="1"/>
    </xf>
    <xf numFmtId="177" fontId="12" fillId="2" borderId="62" xfId="3" applyNumberFormat="1" applyFont="1" applyFill="1" applyBorder="1" applyAlignment="1">
      <alignment horizontal="right" vertical="center" shrinkToFit="1"/>
    </xf>
    <xf numFmtId="177" fontId="8" fillId="10" borderId="79" xfId="3" applyNumberFormat="1" applyFont="1" applyFill="1" applyBorder="1" applyAlignment="1">
      <alignment horizontal="right" vertical="center" shrinkToFit="1"/>
    </xf>
    <xf numFmtId="177" fontId="8" fillId="7" borderId="79" xfId="3" applyNumberFormat="1" applyFont="1" applyFill="1" applyBorder="1" applyAlignment="1">
      <alignment horizontal="right" vertical="center" shrinkToFit="1"/>
    </xf>
    <xf numFmtId="177" fontId="12" fillId="7" borderId="81" xfId="3" applyNumberFormat="1" applyFont="1" applyFill="1" applyBorder="1" applyAlignment="1">
      <alignment horizontal="right" vertical="center" shrinkToFit="1"/>
    </xf>
    <xf numFmtId="177" fontId="8" fillId="7" borderId="129" xfId="3" applyNumberFormat="1" applyFont="1" applyFill="1" applyBorder="1" applyAlignment="1">
      <alignment horizontal="right" vertical="center" shrinkToFit="1"/>
    </xf>
    <xf numFmtId="176" fontId="12" fillId="8" borderId="124" xfId="2" applyNumberFormat="1" applyFont="1" applyFill="1" applyBorder="1">
      <alignment vertical="center"/>
    </xf>
    <xf numFmtId="176" fontId="12" fillId="2" borderId="130" xfId="2" applyNumberFormat="1" applyFont="1" applyFill="1" applyBorder="1">
      <alignment vertical="center"/>
    </xf>
    <xf numFmtId="178" fontId="16" fillId="2" borderId="130" xfId="3" applyNumberFormat="1" applyFont="1" applyFill="1" applyBorder="1">
      <alignment vertical="center"/>
    </xf>
    <xf numFmtId="180" fontId="12" fillId="2" borderId="130" xfId="2" applyNumberFormat="1" applyFont="1" applyFill="1" applyBorder="1">
      <alignment vertical="center"/>
    </xf>
    <xf numFmtId="176" fontId="8" fillId="7" borderId="131" xfId="2" applyNumberFormat="1" applyFont="1" applyFill="1" applyBorder="1">
      <alignment vertical="center"/>
    </xf>
    <xf numFmtId="180" fontId="12" fillId="2" borderId="124" xfId="2" applyNumberFormat="1" applyFont="1" applyFill="1" applyBorder="1">
      <alignment vertical="center"/>
    </xf>
    <xf numFmtId="181" fontId="12" fillId="2" borderId="130" xfId="2" applyNumberFormat="1" applyFont="1" applyFill="1" applyBorder="1">
      <alignment vertical="center"/>
    </xf>
    <xf numFmtId="176" fontId="21" fillId="7" borderId="130" xfId="2" applyNumberFormat="1" applyFont="1" applyFill="1" applyBorder="1">
      <alignment vertical="center"/>
    </xf>
    <xf numFmtId="178" fontId="19" fillId="2" borderId="132" xfId="3" applyNumberFormat="1" applyFont="1" applyFill="1" applyBorder="1">
      <alignment vertical="center"/>
    </xf>
    <xf numFmtId="180" fontId="12" fillId="7" borderId="131" xfId="2" applyNumberFormat="1" applyFont="1" applyFill="1" applyBorder="1">
      <alignment vertical="center"/>
    </xf>
    <xf numFmtId="181" fontId="8" fillId="7" borderId="127" xfId="2" applyNumberFormat="1" applyFont="1" applyFill="1" applyBorder="1">
      <alignment vertical="center"/>
    </xf>
    <xf numFmtId="181" fontId="12" fillId="7" borderId="131" xfId="2" applyNumberFormat="1" applyFont="1" applyFill="1" applyBorder="1">
      <alignment vertical="center"/>
    </xf>
    <xf numFmtId="181" fontId="12" fillId="7" borderId="132" xfId="2" applyNumberFormat="1" applyFont="1" applyFill="1" applyBorder="1">
      <alignment vertical="center"/>
    </xf>
    <xf numFmtId="176" fontId="21" fillId="7" borderId="46" xfId="2" applyNumberFormat="1" applyFont="1" applyFill="1" applyBorder="1">
      <alignment vertical="center"/>
    </xf>
    <xf numFmtId="178" fontId="19" fillId="2" borderId="30" xfId="3" applyNumberFormat="1" applyFont="1" applyFill="1" applyBorder="1">
      <alignment vertical="center"/>
    </xf>
    <xf numFmtId="180" fontId="12" fillId="7" borderId="46" xfId="2" applyNumberFormat="1" applyFont="1" applyFill="1" applyBorder="1">
      <alignment vertical="center"/>
    </xf>
    <xf numFmtId="180" fontId="12" fillId="8" borderId="67" xfId="2" applyNumberFormat="1" applyFont="1" applyFill="1" applyBorder="1">
      <alignment vertical="center"/>
    </xf>
    <xf numFmtId="180" fontId="8" fillId="7" borderId="46" xfId="2" applyNumberFormat="1" applyFont="1" applyFill="1" applyBorder="1">
      <alignment vertical="center"/>
    </xf>
    <xf numFmtId="177" fontId="8" fillId="7" borderId="133" xfId="3" applyNumberFormat="1" applyFont="1" applyFill="1" applyBorder="1" applyAlignment="1">
      <alignment horizontal="right" vertical="center" shrinkToFit="1"/>
    </xf>
  </cellXfs>
  <cellStyles count="9">
    <cellStyle name="백분율 3" xfId="3" xr:uid="{098BB78C-3804-4FB7-B16A-BCD6486F8D2E}"/>
    <cellStyle name="백분율 3 2" xfId="6" xr:uid="{0CF9C88E-D516-4EED-B2CD-466A97A245B5}"/>
    <cellStyle name="쉼표 [0] 2 4" xfId="8" xr:uid="{3101E603-08F0-4678-B0FC-44E9AF4A7085}"/>
    <cellStyle name="쉼표 [0] 3" xfId="2" xr:uid="{EB9BD541-58AE-4AE0-B996-00F67DF7B1F2}"/>
    <cellStyle name="쉼표 [0] 3 3" xfId="5" xr:uid="{42A7541D-145A-4D1B-AC23-97E4BB138AA0}"/>
    <cellStyle name="표준" xfId="0" builtinId="0"/>
    <cellStyle name="표준 4" xfId="1" xr:uid="{87CA5486-E470-4109-8682-0F06D0C5BF2F}"/>
    <cellStyle name="표준 4 2" xfId="4" xr:uid="{034F2250-9D75-48C1-874C-EDB5931DF7C7}"/>
    <cellStyle name="표준 5 2" xfId="7"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 val="처분 TMST"/>
      <sheetName val="국민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S56"/>
  <sheetViews>
    <sheetView tabSelected="1" view="pageBreakPreview" zoomScaleNormal="70" zoomScaleSheetLayoutView="100" workbookViewId="0">
      <pane xSplit="5" ySplit="4" topLeftCell="F19" activePane="bottomRight" state="frozen"/>
      <selection pane="topRight" activeCell="J1" sqref="J1"/>
      <selection pane="bottomLeft" activeCell="A6" sqref="A6"/>
      <selection pane="bottomRight" activeCell="AD49" sqref="AD49"/>
    </sheetView>
  </sheetViews>
  <sheetFormatPr defaultColWidth="8.58203125" defaultRowHeight="17" outlineLevelRow="1" outlineLevelCol="1" x14ac:dyDescent="0.45"/>
  <cols>
    <col min="1" max="1" width="2.582031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44" width="10" style="5" customWidth="1"/>
    <col min="45" max="45" width="3.08203125" style="5" customWidth="1"/>
    <col min="46" max="16384" width="8.58203125" style="5"/>
  </cols>
  <sheetData>
    <row r="1" spans="1:44" ht="28.4" customHeight="1" x14ac:dyDescent="0.45">
      <c r="B1" s="2" t="s">
        <v>22</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3"/>
      <c r="AI1" s="3"/>
      <c r="AJ1" s="3"/>
      <c r="AK1" s="3"/>
      <c r="AL1" s="4"/>
      <c r="AM1" s="4"/>
      <c r="AN1" s="4"/>
      <c r="AO1" s="4"/>
      <c r="AP1" s="4"/>
      <c r="AQ1" s="4"/>
      <c r="AR1" s="4"/>
    </row>
    <row r="2" spans="1:44" ht="28.4" customHeight="1" thickBot="1" x14ac:dyDescent="0.5">
      <c r="B2" s="6"/>
      <c r="F2" s="213"/>
      <c r="G2" s="213"/>
      <c r="H2" s="213"/>
      <c r="I2" s="213"/>
      <c r="J2" s="213"/>
      <c r="K2" s="213"/>
      <c r="L2" s="213"/>
      <c r="M2" s="213"/>
      <c r="N2" s="213"/>
      <c r="O2" s="213"/>
      <c r="P2" s="214"/>
      <c r="Q2" s="213"/>
      <c r="R2" s="213"/>
      <c r="S2" s="213"/>
      <c r="T2" s="213"/>
      <c r="U2" s="214"/>
      <c r="V2" s="213"/>
      <c r="W2" s="213"/>
      <c r="X2" s="213"/>
      <c r="Y2" s="215"/>
      <c r="Z2" s="215"/>
      <c r="AA2" s="214"/>
      <c r="AB2" s="214"/>
      <c r="AC2" s="214"/>
      <c r="AD2" s="214"/>
      <c r="AE2" s="214"/>
      <c r="AF2" s="214"/>
      <c r="AG2" s="214"/>
      <c r="AH2" s="214"/>
      <c r="AI2" s="214"/>
      <c r="AJ2" s="214"/>
      <c r="AK2" s="215"/>
      <c r="AL2" s="215"/>
      <c r="AM2" s="213"/>
      <c r="AN2" s="213"/>
      <c r="AO2" s="213"/>
      <c r="AP2" s="213"/>
      <c r="AQ2" s="213"/>
      <c r="AR2" s="213"/>
    </row>
    <row r="3" spans="1:44" x14ac:dyDescent="0.45">
      <c r="B3" s="8" t="s">
        <v>23</v>
      </c>
      <c r="C3" s="9"/>
      <c r="D3" s="9"/>
      <c r="E3" s="9"/>
      <c r="F3" s="219"/>
      <c r="G3" s="219"/>
      <c r="H3" s="219"/>
      <c r="I3" s="219"/>
      <c r="J3" s="219"/>
      <c r="K3" s="219"/>
      <c r="L3" s="219"/>
      <c r="M3" s="219"/>
      <c r="N3" s="219"/>
      <c r="O3" s="219"/>
      <c r="P3" s="220"/>
      <c r="Q3" s="219"/>
      <c r="R3" s="219"/>
      <c r="S3" s="219"/>
      <c r="T3" s="219"/>
      <c r="U3" s="220"/>
      <c r="V3" s="219"/>
      <c r="W3" s="219"/>
      <c r="X3" s="219"/>
      <c r="Y3" s="219"/>
      <c r="Z3" s="220"/>
      <c r="AA3" s="231"/>
      <c r="AB3" s="231"/>
      <c r="AC3" s="231"/>
      <c r="AD3" s="231"/>
      <c r="AE3" s="220"/>
      <c r="AF3" s="231"/>
      <c r="AG3" s="231"/>
      <c r="AH3" s="231"/>
      <c r="AI3" s="231"/>
      <c r="AJ3" s="231"/>
      <c r="AK3" s="377" t="s">
        <v>120</v>
      </c>
      <c r="AL3" s="378"/>
      <c r="AM3" s="10">
        <v>2019</v>
      </c>
      <c r="AN3" s="217">
        <v>2020</v>
      </c>
      <c r="AO3" s="217">
        <v>2021</v>
      </c>
      <c r="AP3" s="217">
        <v>2022</v>
      </c>
      <c r="AQ3" s="11">
        <v>2023</v>
      </c>
      <c r="AR3" s="11">
        <v>2024</v>
      </c>
    </row>
    <row r="4" spans="1:44" ht="17.5" thickBot="1" x14ac:dyDescent="0.5">
      <c r="B4" s="374" t="s">
        <v>24</v>
      </c>
      <c r="C4" s="375"/>
      <c r="D4" s="375"/>
      <c r="E4" s="376"/>
      <c r="F4" s="15">
        <v>2018</v>
      </c>
      <c r="G4" s="16" t="s">
        <v>2</v>
      </c>
      <c r="H4" s="13" t="s">
        <v>3</v>
      </c>
      <c r="I4" s="13" t="s">
        <v>4</v>
      </c>
      <c r="J4" s="14" t="s">
        <v>5</v>
      </c>
      <c r="K4" s="15">
        <v>2019</v>
      </c>
      <c r="L4" s="16" t="s">
        <v>6</v>
      </c>
      <c r="M4" s="17" t="s">
        <v>7</v>
      </c>
      <c r="N4" s="17" t="s">
        <v>8</v>
      </c>
      <c r="O4" s="18" t="s">
        <v>9</v>
      </c>
      <c r="P4" s="15">
        <v>2020</v>
      </c>
      <c r="Q4" s="16" t="s">
        <v>0</v>
      </c>
      <c r="R4" s="17" t="s">
        <v>1</v>
      </c>
      <c r="S4" s="18" t="s">
        <v>16</v>
      </c>
      <c r="T4" s="18" t="s">
        <v>17</v>
      </c>
      <c r="U4" s="15">
        <v>2021</v>
      </c>
      <c r="V4" s="16" t="s">
        <v>19</v>
      </c>
      <c r="W4" s="18" t="s">
        <v>20</v>
      </c>
      <c r="X4" s="18" t="s">
        <v>21</v>
      </c>
      <c r="Y4" s="18" t="s">
        <v>96</v>
      </c>
      <c r="Z4" s="15">
        <v>2022</v>
      </c>
      <c r="AA4" s="16" t="s">
        <v>98</v>
      </c>
      <c r="AB4" s="18" t="s">
        <v>107</v>
      </c>
      <c r="AC4" s="18" t="s">
        <v>108</v>
      </c>
      <c r="AD4" s="18" t="s">
        <v>115</v>
      </c>
      <c r="AE4" s="15">
        <v>2023</v>
      </c>
      <c r="AF4" s="16" t="s">
        <v>117</v>
      </c>
      <c r="AG4" s="361" t="s">
        <v>118</v>
      </c>
      <c r="AH4" s="317" t="s">
        <v>119</v>
      </c>
      <c r="AI4" s="317" t="s">
        <v>120</v>
      </c>
      <c r="AJ4" s="15">
        <v>2024</v>
      </c>
      <c r="AK4" s="19" t="s">
        <v>10</v>
      </c>
      <c r="AL4" s="20" t="s">
        <v>11</v>
      </c>
      <c r="AM4" s="21" t="s">
        <v>11</v>
      </c>
      <c r="AN4" s="218" t="s">
        <v>11</v>
      </c>
      <c r="AO4" s="218" t="s">
        <v>11</v>
      </c>
      <c r="AP4" s="218" t="s">
        <v>11</v>
      </c>
      <c r="AQ4" s="22" t="s">
        <v>11</v>
      </c>
      <c r="AR4" s="22" t="s">
        <v>11</v>
      </c>
    </row>
    <row r="5" spans="1:44" s="24" customFormat="1" ht="17.5" thickTop="1" x14ac:dyDescent="0.45">
      <c r="A5" s="23"/>
      <c r="B5" s="25" t="s">
        <v>25</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362">
        <v>707023.00406800001</v>
      </c>
      <c r="AH5" s="362">
        <v>719274.86418100004</v>
      </c>
      <c r="AI5" s="360">
        <v>617567.49167400005</v>
      </c>
      <c r="AJ5" s="360">
        <v>2709774.106588</v>
      </c>
      <c r="AK5" s="324">
        <f>IFERROR(IF(AI5&lt;0,-(AI5/AH5-1),(AI5/AH5-1)),"-")</f>
        <v>-0.14140265088063209</v>
      </c>
      <c r="AL5" s="232">
        <f>IFERROR(IF(AI5&lt;0,-(AI5/AD5-1),(AI5/AD5-1)),"-")</f>
        <v>0.15529450098141195</v>
      </c>
      <c r="AM5" s="252">
        <f>IFERROR(IF(F5&lt;0,-(K5/F5-1),(K5/F5)-1),"-")</f>
        <v>-2.9065603813429486E-2</v>
      </c>
      <c r="AN5" s="253">
        <f>IFERROR(IF(K5&lt;0,-(P5/K5-1),(P5/K5-1)),"-")</f>
        <v>0.53605462713781571</v>
      </c>
      <c r="AO5" s="253">
        <f>IFERROR(IF(P5&lt;0,-(U5/P5-1),(U5/P5-1)),"-")</f>
        <v>0.12866397269034557</v>
      </c>
      <c r="AP5" s="253">
        <f>IFERROR(IF(U5&lt;0,-(Z5/U5-1),(Z5/U5-1)),"-")</f>
        <v>-1.6620622216426795E-2</v>
      </c>
      <c r="AQ5" s="254">
        <f>IFERROR(IF(Z5&lt;0,-(AE5/Z5-1),(AE5/Z5-1)),"-")</f>
        <v>3.0506795518113972E-2</v>
      </c>
      <c r="AR5" s="254">
        <f>IFERROR(IF(AE5&lt;0,-(AJ5/AE5-1),(AJ5/AE5-1)),"-")</f>
        <v>0.41830204654782666</v>
      </c>
    </row>
    <row r="6" spans="1:44" x14ac:dyDescent="0.45">
      <c r="A6" s="23"/>
      <c r="B6" s="32"/>
      <c r="C6" s="33" t="s">
        <v>26</v>
      </c>
      <c r="D6" s="34"/>
      <c r="E6" s="35"/>
      <c r="F6" s="38">
        <f t="shared" ref="F6:P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v>460873.42650200002</v>
      </c>
      <c r="R6" s="36">
        <v>459167.76759800001</v>
      </c>
      <c r="S6" s="37">
        <v>521798.65634599997</v>
      </c>
      <c r="T6" s="37">
        <v>443511.960272</v>
      </c>
      <c r="U6" s="38">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8">
        <v>1910576.1802879998</v>
      </c>
      <c r="AF6" s="329">
        <v>665908.74666499998</v>
      </c>
      <c r="AG6" s="363">
        <v>707023.00406800001</v>
      </c>
      <c r="AH6" s="363">
        <v>719274.86418099992</v>
      </c>
      <c r="AI6" s="398">
        <v>617567.49167399993</v>
      </c>
      <c r="AJ6" s="318">
        <v>2709774.106588</v>
      </c>
      <c r="AK6" s="233">
        <f>IFERROR(IF(AI6&lt;0,-(AI6/AH6-1),(AI6/AH6-1)),"-")</f>
        <v>-0.14140265088063209</v>
      </c>
      <c r="AL6" s="234">
        <f>IFERROR(IF(AI6&lt;0,-(AI6/AD6-1),(AI6/AD6-1)),"-")</f>
        <v>0.15529450098141173</v>
      </c>
      <c r="AM6" s="255">
        <f>IFERROR(IF(F6&lt;0,-(K6/F6-1),(K6/F6)-1),"-")</f>
        <v>-2.9065215042771042E-2</v>
      </c>
      <c r="AN6" s="256">
        <f>IFERROR(IF(K6&lt;0,-(P6/K6-1),(P6/K6-1)),"-")</f>
        <v>0.53605540888605674</v>
      </c>
      <c r="AO6" s="256">
        <f>IFERROR(IF(P6&lt;0,-(U6/P6-1),(U6/P6-1)),"-")</f>
        <v>0.12866391770133156</v>
      </c>
      <c r="AP6" s="256">
        <f>IFERROR(IF(U6&lt;0,-(Z6/U6-1),(Z6/U6-1)),"-")</f>
        <v>-1.6620622216426795E-2</v>
      </c>
      <c r="AQ6" s="257">
        <f>IFERROR(IF(Z6&lt;0,-(AE6/Z6-1),(AE6/Z6-1)),"-")</f>
        <v>3.050679551811375E-2</v>
      </c>
      <c r="AR6" s="257">
        <f t="shared" ref="AR6:AR51" si="1">IFERROR(IF(AE6&lt;0,-(AJ6/AE6-1),(AJ6/AE6-1)),"-")</f>
        <v>0.41830204654782688</v>
      </c>
    </row>
    <row r="7" spans="1:44" outlineLevel="1" x14ac:dyDescent="0.45">
      <c r="A7" s="23"/>
      <c r="B7" s="32"/>
      <c r="C7" s="40" t="s">
        <v>18</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44">
        <v>583895.59354899998</v>
      </c>
      <c r="AF7" s="330">
        <v>243685.117073</v>
      </c>
      <c r="AG7" s="42">
        <v>191324.849835</v>
      </c>
      <c r="AH7" s="42">
        <v>274265.39185299998</v>
      </c>
      <c r="AI7" s="399">
        <v>232604.10575300001</v>
      </c>
      <c r="AJ7" s="319">
        <v>941879.46451399999</v>
      </c>
      <c r="AK7" s="235">
        <f>IFERROR(IF(AI7&lt;0,-(AI7/AH7-1),(AI7/AH7-1)),"-")</f>
        <v>-0.15190136027927825</v>
      </c>
      <c r="AL7" s="236">
        <f>IFERROR(IF(AI7&lt;0,-(AI7/AD7-1),(AI7/AD7-1)),"-")</f>
        <v>0.39211775871289856</v>
      </c>
      <c r="AM7" s="258">
        <f>IFERROR(IF(F7&lt;0,-(K7/F7-1),(K7/F7)-1),"-")</f>
        <v>-0.51172225278652594</v>
      </c>
      <c r="AN7" s="259">
        <f>IFERROR(IF(K7&lt;0,-(P7/K7-1),(P7/K7-1)),"-")</f>
        <v>-0.41246101911449629</v>
      </c>
      <c r="AO7" s="259">
        <f>IFERROR(IF(P7&lt;0,-(U7/P7-1),(U7/P7-1)),"-")</f>
        <v>0.50414677179604306</v>
      </c>
      <c r="AP7" s="259">
        <f>IFERROR(IF(U7&lt;0,-(Z7/U7-1),(Z7/U7-1)),"-")</f>
        <v>0.16697623386344618</v>
      </c>
      <c r="AQ7" s="260">
        <f>IFERROR(IF(Z7&lt;0,-(AE7/Z7-1),(AE7/Z7-1)),"-")</f>
        <v>0.25574845219916775</v>
      </c>
      <c r="AR7" s="260">
        <f t="shared" si="1"/>
        <v>0.61309568854445939</v>
      </c>
    </row>
    <row r="8" spans="1:44" s="54" customFormat="1" outlineLevel="1" x14ac:dyDescent="0.45">
      <c r="A8" s="23"/>
      <c r="B8" s="46"/>
      <c r="C8" s="47" t="s">
        <v>12</v>
      </c>
      <c r="D8" s="48"/>
      <c r="E8" s="49"/>
      <c r="F8" s="52">
        <f t="shared" ref="F8:U8" si="2">F7/F$6</f>
        <v>0.82441499491532844</v>
      </c>
      <c r="G8" s="53">
        <f t="shared" si="2"/>
        <v>0.62187901663034018</v>
      </c>
      <c r="H8" s="50">
        <f t="shared" si="2"/>
        <v>0.47551846851328616</v>
      </c>
      <c r="I8" s="50">
        <f t="shared" si="2"/>
        <v>0.44012760981098581</v>
      </c>
      <c r="J8" s="51">
        <f t="shared" si="2"/>
        <v>0.23429939482258652</v>
      </c>
      <c r="K8" s="52">
        <f t="shared" si="2"/>
        <v>0.41459375307477203</v>
      </c>
      <c r="L8" s="53">
        <f t="shared" si="2"/>
        <v>0.1378323763068306</v>
      </c>
      <c r="M8" s="50">
        <f t="shared" si="2"/>
        <v>0.16752540488847223</v>
      </c>
      <c r="N8" s="50">
        <f t="shared" si="2"/>
        <v>0.16674737422035776</v>
      </c>
      <c r="O8" s="51">
        <f t="shared" si="2"/>
        <v>0.16989189375205307</v>
      </c>
      <c r="P8" s="52">
        <f t="shared" si="2"/>
        <v>0.1585815132409179</v>
      </c>
      <c r="Q8" s="53">
        <f t="shared" si="2"/>
        <v>0.14333611317621353</v>
      </c>
      <c r="R8" s="50">
        <f t="shared" si="2"/>
        <v>0.19284723028843911</v>
      </c>
      <c r="S8" s="51">
        <f t="shared" si="2"/>
        <v>0.24810589643058675</v>
      </c>
      <c r="T8" s="51">
        <f t="shared" si="2"/>
        <v>0.25788845559622414</v>
      </c>
      <c r="U8" s="52">
        <f t="shared" si="2"/>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52">
        <v>0.30561230668173811</v>
      </c>
      <c r="AF8" s="331">
        <v>0.36594370969509304</v>
      </c>
      <c r="AG8" s="50">
        <v>0.27060625854346143</v>
      </c>
      <c r="AH8" s="50">
        <v>0.38130818343734474</v>
      </c>
      <c r="AI8" s="400">
        <v>0.37664564422342761</v>
      </c>
      <c r="AJ8" s="53">
        <v>0.34758597117896417</v>
      </c>
      <c r="AK8" s="237">
        <f>AI8-AH8</f>
        <v>-4.6625392139171273E-3</v>
      </c>
      <c r="AL8" s="238">
        <f>AI8-AD8</f>
        <v>6.4073924721595565E-2</v>
      </c>
      <c r="AM8" s="261">
        <f>K8-F8</f>
        <v>-0.40982124184055641</v>
      </c>
      <c r="AN8" s="262">
        <f>P8-K8</f>
        <v>-0.25601223983385413</v>
      </c>
      <c r="AO8" s="262">
        <f>U8-P8</f>
        <v>5.275674916553405E-2</v>
      </c>
      <c r="AP8" s="262">
        <f>Z8-U8</f>
        <v>3.9456837741158407E-2</v>
      </c>
      <c r="AQ8" s="263">
        <f>AE8-Z8</f>
        <v>5.4817206534127749E-2</v>
      </c>
      <c r="AR8" s="263">
        <f>AJ8-AE8</f>
        <v>4.197366449722606E-2</v>
      </c>
    </row>
    <row r="9" spans="1:44" outlineLevel="1" x14ac:dyDescent="0.45">
      <c r="A9" s="23"/>
      <c r="B9" s="32"/>
      <c r="C9" s="40" t="s">
        <v>27</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44">
        <v>1244818.527828</v>
      </c>
      <c r="AF9" s="330">
        <v>402291.43503499997</v>
      </c>
      <c r="AG9" s="42">
        <v>499929.272566</v>
      </c>
      <c r="AH9" s="42">
        <v>425388.85868499998</v>
      </c>
      <c r="AI9" s="399">
        <v>362227.46673599997</v>
      </c>
      <c r="AJ9" s="319">
        <v>1689837.033022</v>
      </c>
      <c r="AK9" s="235">
        <f>IFERROR(IF(AI9&lt;0,-(AI9/AH9-1),(AI9/AH9-1)),"-")</f>
        <v>-0.14847918712363584</v>
      </c>
      <c r="AL9" s="236">
        <f>IFERROR(IF(AI9&lt;0,-(AI9/AD9-1),(AI9/AD9-1)),"-")</f>
        <v>5.6975136741325816E-2</v>
      </c>
      <c r="AM9" s="258">
        <f>IFERROR(IF(F9&lt;0,-(K9/F9-1),(K9/F9)-1),"-")</f>
        <v>4.2025076277650646</v>
      </c>
      <c r="AN9" s="259">
        <f>IFERROR(IF(K9&lt;0,-(P9/K9-1),(P9/K9-1)),"-")</f>
        <v>1.4583470023220482</v>
      </c>
      <c r="AO9" s="259">
        <f>IFERROR(IF(P9&lt;0,-(U9/P9-1),(U9/P9-1)),"-")</f>
        <v>5.6496141109462661E-2</v>
      </c>
      <c r="AP9" s="259">
        <f>IFERROR(IF(U9&lt;0,-(Z9/U9-1),(Z9/U9-1)),"-")</f>
        <v>-0.11599272386297632</v>
      </c>
      <c r="AQ9" s="260">
        <f>IFERROR(IF(Z9&lt;0,-(AE9/Z9-1),(AE9/Z9-1)),"-")</f>
        <v>-6.3493981562759982E-3</v>
      </c>
      <c r="AR9" s="260">
        <f t="shared" si="1"/>
        <v>0.35749669148199681</v>
      </c>
    </row>
    <row r="10" spans="1:44" outlineLevel="1" x14ac:dyDescent="0.45">
      <c r="A10" s="23"/>
      <c r="B10" s="32"/>
      <c r="C10" s="47" t="s">
        <v>12</v>
      </c>
      <c r="D10" s="12"/>
      <c r="E10" s="41"/>
      <c r="F10" s="52">
        <f t="shared" ref="F10:U10" si="3">F9/F$6</f>
        <v>9.3640098104252292E-2</v>
      </c>
      <c r="G10" s="53">
        <f t="shared" si="3"/>
        <v>0.27073395111111759</v>
      </c>
      <c r="H10" s="50">
        <f t="shared" si="3"/>
        <v>0.4416931266430712</v>
      </c>
      <c r="I10" s="50">
        <f t="shared" si="3"/>
        <v>0.41623856754928512</v>
      </c>
      <c r="J10" s="51">
        <f t="shared" si="3"/>
        <v>0.7330137828709532</v>
      </c>
      <c r="K10" s="52">
        <f t="shared" si="3"/>
        <v>0.50174670039605362</v>
      </c>
      <c r="L10" s="53">
        <f t="shared" si="3"/>
        <v>0.83384644331442115</v>
      </c>
      <c r="M10" s="50">
        <f t="shared" si="3"/>
        <v>0.791153272683491</v>
      </c>
      <c r="N10" s="50">
        <f t="shared" si="3"/>
        <v>0.79158493681244846</v>
      </c>
      <c r="O10" s="51">
        <f t="shared" si="3"/>
        <v>0.78371306033341515</v>
      </c>
      <c r="P10" s="52">
        <f t="shared" si="3"/>
        <v>0.80300976755657827</v>
      </c>
      <c r="Q10" s="53">
        <f t="shared" si="3"/>
        <v>0.82199090875194125</v>
      </c>
      <c r="R10" s="50">
        <f t="shared" si="3"/>
        <v>0.77125711323022439</v>
      </c>
      <c r="S10" s="51">
        <f t="shared" si="3"/>
        <v>0.72928120477885772</v>
      </c>
      <c r="T10" s="51">
        <f t="shared" si="3"/>
        <v>0.68466306924794462</v>
      </c>
      <c r="U10" s="52">
        <f t="shared" si="3"/>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52">
        <v>0.65154090199133352</v>
      </c>
      <c r="AF10" s="331">
        <v>0.60412396901190057</v>
      </c>
      <c r="AG10" s="50">
        <v>0.70709053268359823</v>
      </c>
      <c r="AH10" s="50">
        <v>0.59141349137699617</v>
      </c>
      <c r="AI10" s="400">
        <v>0.58653907729847232</v>
      </c>
      <c r="AJ10" s="53">
        <v>0.62360808191120798</v>
      </c>
      <c r="AK10" s="237">
        <f>AI10-AH10</f>
        <v>-4.8744140785238477E-3</v>
      </c>
      <c r="AL10" s="238">
        <f>AI10-AD10</f>
        <v>-5.4559608052602404E-2</v>
      </c>
      <c r="AM10" s="261">
        <f>K10-F10</f>
        <v>0.40810660229180135</v>
      </c>
      <c r="AN10" s="262">
        <f>P10-K10</f>
        <v>0.30126306716052464</v>
      </c>
      <c r="AO10" s="262">
        <f>U10-P10</f>
        <v>-5.1345160058042127E-2</v>
      </c>
      <c r="AP10" s="262">
        <f>Z10-U10</f>
        <v>-7.5956943442124225E-2</v>
      </c>
      <c r="AQ10" s="263">
        <f>AE10-Z10</f>
        <v>-2.4166762065078395E-2</v>
      </c>
      <c r="AR10" s="263">
        <f>AJ10-AE10</f>
        <v>-2.7932820080125542E-2</v>
      </c>
    </row>
    <row r="11" spans="1:44" outlineLevel="1" x14ac:dyDescent="0.45">
      <c r="A11" s="23"/>
      <c r="B11" s="32"/>
      <c r="C11" s="40" t="s">
        <v>28</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44">
        <v>55673.425788</v>
      </c>
      <c r="AF11" s="330">
        <v>11472.701932</v>
      </c>
      <c r="AG11" s="42">
        <v>8765.7982350000002</v>
      </c>
      <c r="AH11" s="42">
        <v>11825.577646</v>
      </c>
      <c r="AI11" s="399">
        <v>12274.233217999999</v>
      </c>
      <c r="AJ11" s="319">
        <v>44338.311030999997</v>
      </c>
      <c r="AK11" s="235">
        <f>IFERROR(IF(AI11&lt;0,-(AI11/AH11-1),(AI11/AH11-1)),"-")</f>
        <v>3.7939421263853301E-2</v>
      </c>
      <c r="AL11" s="236">
        <f>IFERROR(IF(AI11&lt;0,-(AI11/AD11-1),(AI11/AD11-1)),"-")</f>
        <v>-0.29402193922548103</v>
      </c>
      <c r="AM11" s="258">
        <f>IFERROR(IF(F11&lt;0,-(K11/F11-1),(K11/F11)-1),"-")</f>
        <v>-2.3664679401387057E-2</v>
      </c>
      <c r="AN11" s="259">
        <f>IFERROR(IF(K11&lt;0,-(P11/K11-1),(P11/K11-1)),"-")</f>
        <v>-0.63238831079818059</v>
      </c>
      <c r="AO11" s="259">
        <f>IFERROR(IF(P11&lt;0,-(U11/P11-1),(U11/P11-1)),"-")</f>
        <v>-0.33449647110071523</v>
      </c>
      <c r="AP11" s="259">
        <f>IFERROR(IF(U11&lt;0,-(Z11/U11-1),(Z11/U11-1)),"-")</f>
        <v>4.3016937917557279</v>
      </c>
      <c r="AQ11" s="260">
        <f>IFERROR(IF(Z11&lt;0,-(AE11/Z11-1),(AE11/Z11-1)),"-")</f>
        <v>-0.46509624264703131</v>
      </c>
      <c r="AR11" s="260">
        <f t="shared" si="1"/>
        <v>-0.20360009459743367</v>
      </c>
    </row>
    <row r="12" spans="1:44" outlineLevel="1" x14ac:dyDescent="0.45">
      <c r="A12" s="23"/>
      <c r="B12" s="32"/>
      <c r="C12" s="47" t="s">
        <v>12</v>
      </c>
      <c r="D12" s="12"/>
      <c r="E12" s="41"/>
      <c r="F12" s="52">
        <f t="shared" ref="F12:U12" si="4">F11/F$6</f>
        <v>7.3381766430096251E-2</v>
      </c>
      <c r="G12" s="53">
        <f t="shared" si="4"/>
        <v>0.10121236543532323</v>
      </c>
      <c r="H12" s="50">
        <f t="shared" si="4"/>
        <v>6.4956748426433286E-2</v>
      </c>
      <c r="I12" s="50">
        <f t="shared" si="4"/>
        <v>0.13780004932770637</v>
      </c>
      <c r="J12" s="51">
        <f t="shared" si="4"/>
        <v>2.2020293521472247E-2</v>
      </c>
      <c r="K12" s="52">
        <f t="shared" si="4"/>
        <v>7.3789930656132208E-2</v>
      </c>
      <c r="L12" s="53">
        <f t="shared" si="4"/>
        <v>2.1716869841599991E-2</v>
      </c>
      <c r="M12" s="50">
        <f t="shared" si="4"/>
        <v>1.8053716953391096E-2</v>
      </c>
      <c r="N12" s="50">
        <f t="shared" si="4"/>
        <v>8.8504365690607531E-3</v>
      </c>
      <c r="O12" s="51">
        <f t="shared" si="4"/>
        <v>2.0340162185674384E-2</v>
      </c>
      <c r="P12" s="52">
        <f t="shared" si="4"/>
        <v>1.7659545936729987E-2</v>
      </c>
      <c r="Q12" s="53">
        <f t="shared" si="4"/>
        <v>8.7211519017414158E-3</v>
      </c>
      <c r="R12" s="50">
        <f t="shared" si="4"/>
        <v>8.7760375365196954E-3</v>
      </c>
      <c r="S12" s="51">
        <f t="shared" si="4"/>
        <v>9.5625033263622931E-3</v>
      </c>
      <c r="T12" s="51">
        <f t="shared" si="4"/>
        <v>1.5093597964967035E-2</v>
      </c>
      <c r="U12" s="52">
        <f t="shared" si="4"/>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52">
        <v>2.9139600065362377E-2</v>
      </c>
      <c r="AF12" s="331">
        <v>1.7228639794052134E-2</v>
      </c>
      <c r="AG12" s="50">
        <v>1.2398179669634799E-2</v>
      </c>
      <c r="AH12" s="50">
        <v>1.6440971643663864E-2</v>
      </c>
      <c r="AI12" s="400">
        <v>1.9875128440988748E-2</v>
      </c>
      <c r="AJ12" s="53">
        <v>1.6362364273540271E-2</v>
      </c>
      <c r="AK12" s="237">
        <f>AI12-AH12</f>
        <v>3.4341567973248839E-3</v>
      </c>
      <c r="AL12" s="238">
        <f>AI12-AD12</f>
        <v>-1.2649432689115881E-2</v>
      </c>
      <c r="AM12" s="261">
        <f>K12-F12</f>
        <v>4.0816422603595637E-4</v>
      </c>
      <c r="AN12" s="262">
        <f>P12-K12</f>
        <v>-5.6130384719402224E-2</v>
      </c>
      <c r="AO12" s="262">
        <f>U12-P12</f>
        <v>-7.2468004282279699E-3</v>
      </c>
      <c r="AP12" s="262">
        <f>Z12-U12</f>
        <v>4.5725495199762364E-2</v>
      </c>
      <c r="AQ12" s="263">
        <f>AE12-Z12</f>
        <v>-2.6998640642902007E-2</v>
      </c>
      <c r="AR12" s="263">
        <f>AJ12-AE12</f>
        <v>-1.2777235791822106E-2</v>
      </c>
    </row>
    <row r="13" spans="1:44" outlineLevel="1" x14ac:dyDescent="0.45">
      <c r="A13" s="23"/>
      <c r="B13" s="32"/>
      <c r="C13" s="40" t="s">
        <v>29</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44">
        <v>26188.633123000003</v>
      </c>
      <c r="AF13" s="330">
        <v>8459.4926250000008</v>
      </c>
      <c r="AG13" s="42">
        <v>7003.0834320000004</v>
      </c>
      <c r="AH13" s="42">
        <v>7795.035997</v>
      </c>
      <c r="AI13" s="399">
        <v>10461.685966999999</v>
      </c>
      <c r="AJ13" s="319">
        <v>33719.298021000002</v>
      </c>
      <c r="AK13" s="235">
        <f>IFERROR(IF(AI13&lt;0,-(AI13/AH13-1),(AI13/AH13-1)),"-")</f>
        <v>0.34209591476245738</v>
      </c>
      <c r="AL13" s="236">
        <f>IFERROR(IF(AI13&lt;0,-(AI13/AD13-1),(AI13/AD13-1)),"-")</f>
        <v>0.41766127918196783</v>
      </c>
      <c r="AM13" s="258">
        <f>IFERROR(IF(F13&lt;0,-(K13/F13-1),(K13/F13)-1),"-")</f>
        <v>0.11906996142216664</v>
      </c>
      <c r="AN13" s="259">
        <f>IFERROR(IF(K13&lt;0,-(P13/K13-1),(P13/K13-1)),"-")</f>
        <v>2.2292928351812167</v>
      </c>
      <c r="AO13" s="259">
        <f>IFERROR(IF(P13&lt;0,-(U13/P13-1),(U13/P13-1)),"-")</f>
        <v>0.44607379160415461</v>
      </c>
      <c r="AP13" s="259">
        <f>IFERROR(IF(U13&lt;0,-(Z13/U13-1),(Z13/U13-1)),"-")</f>
        <v>-0.35787575850199749</v>
      </c>
      <c r="AQ13" s="260">
        <f>IFERROR(IF(Z13&lt;0,-(AE13/Z13-1),(AE13/Z13-1)),"-")</f>
        <v>-0.18628044589354553</v>
      </c>
      <c r="AR13" s="260">
        <f t="shared" si="1"/>
        <v>0.28755471362826635</v>
      </c>
    </row>
    <row r="14" spans="1:44" outlineLevel="1" x14ac:dyDescent="0.45">
      <c r="A14" s="23"/>
      <c r="B14" s="32"/>
      <c r="C14" s="55" t="s">
        <v>12</v>
      </c>
      <c r="D14" s="12"/>
      <c r="E14" s="41"/>
      <c r="F14" s="52">
        <f t="shared" ref="F14:U14" si="5">F13/F$6</f>
        <v>8.5631405503230704E-3</v>
      </c>
      <c r="G14" s="53">
        <f t="shared" si="5"/>
        <v>6.1746668232190048E-3</v>
      </c>
      <c r="H14" s="50">
        <f t="shared" si="5"/>
        <v>1.7831656417209525E-2</v>
      </c>
      <c r="I14" s="50">
        <f t="shared" si="5"/>
        <v>5.833773312022744E-3</v>
      </c>
      <c r="J14" s="51">
        <f t="shared" si="5"/>
        <v>1.0666528784988047E-2</v>
      </c>
      <c r="K14" s="52">
        <f t="shared" si="5"/>
        <v>9.8696158730421455E-3</v>
      </c>
      <c r="L14" s="53">
        <f t="shared" si="5"/>
        <v>6.6043105371481467E-3</v>
      </c>
      <c r="M14" s="50">
        <f t="shared" si="5"/>
        <v>2.3267605474645597E-2</v>
      </c>
      <c r="N14" s="50">
        <f t="shared" si="5"/>
        <v>3.2817252398133004E-2</v>
      </c>
      <c r="O14" s="51">
        <f t="shared" si="5"/>
        <v>2.6054883728857409E-2</v>
      </c>
      <c r="P14" s="52">
        <f t="shared" si="5"/>
        <v>2.0749173265773801E-2</v>
      </c>
      <c r="Q14" s="53">
        <f t="shared" si="5"/>
        <v>2.6197842196370599E-2</v>
      </c>
      <c r="R14" s="50">
        <f t="shared" si="5"/>
        <v>2.7119618944816893E-2</v>
      </c>
      <c r="S14" s="51">
        <f t="shared" si="5"/>
        <v>1.3050395464193306E-2</v>
      </c>
      <c r="T14" s="51">
        <f t="shared" si="5"/>
        <v>4.2354877190864192E-2</v>
      </c>
      <c r="U14" s="52">
        <f t="shared" si="5"/>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52">
        <v>1.3707191261566097E-2</v>
      </c>
      <c r="AF14" s="331">
        <v>1.2703681498954292E-2</v>
      </c>
      <c r="AG14" s="364">
        <v>9.9050291033054676E-3</v>
      </c>
      <c r="AH14" s="50">
        <v>1.0837353541995092E-2</v>
      </c>
      <c r="AI14" s="400">
        <v>1.6940150037111228E-2</v>
      </c>
      <c r="AJ14" s="53">
        <v>1.2443582636287535E-2</v>
      </c>
      <c r="AK14" s="237">
        <f>IFERROR(IF(AI14&lt;0,-(AI14/AH14-1),(AI14/AH14-1)),"-")</f>
        <v>0.56312608714550128</v>
      </c>
      <c r="AL14" s="238">
        <f>IFERROR(IF(AI14&lt;0,-(AI14/AD14-1),(AI14/AD14-1)),"-")</f>
        <v>0.22709947807911979</v>
      </c>
      <c r="AM14" s="261">
        <f>K14-F14</f>
        <v>1.3064753227190751E-3</v>
      </c>
      <c r="AN14" s="262">
        <f>P14-K14</f>
        <v>1.0879557392731656E-2</v>
      </c>
      <c r="AO14" s="262">
        <f>U14-P14</f>
        <v>5.8352113207360314E-3</v>
      </c>
      <c r="AP14" s="262">
        <f>Z14-U14</f>
        <v>-9.2253894987963242E-3</v>
      </c>
      <c r="AQ14" s="263">
        <f>AE14-Z14</f>
        <v>-3.6518038261474112E-3</v>
      </c>
      <c r="AR14" s="263">
        <f>AJ14-AE14</f>
        <v>-1.2636086252785627E-3</v>
      </c>
    </row>
    <row r="15" spans="1:44" x14ac:dyDescent="0.45">
      <c r="A15" s="23"/>
      <c r="B15" s="32"/>
      <c r="C15" s="33" t="s">
        <v>30</v>
      </c>
      <c r="D15" s="34"/>
      <c r="E15" s="35"/>
      <c r="F15" s="38">
        <f t="shared" ref="F15:P15" si="6">F16+F18+F20+F22</f>
        <v>1120033.9640000002</v>
      </c>
      <c r="G15" s="39">
        <f t="shared" si="6"/>
        <v>255650.39300000001</v>
      </c>
      <c r="H15" s="36">
        <f t="shared" si="6"/>
        <v>199456.90600000002</v>
      </c>
      <c r="I15" s="36">
        <f t="shared" si="6"/>
        <v>237424.37800000003</v>
      </c>
      <c r="J15" s="37">
        <f t="shared" si="6"/>
        <v>394947.82299999997</v>
      </c>
      <c r="K15" s="38">
        <f t="shared" si="6"/>
        <v>1087479.5</v>
      </c>
      <c r="L15" s="39">
        <f t="shared" si="6"/>
        <v>521646.12499999994</v>
      </c>
      <c r="M15" s="36">
        <f t="shared" si="6"/>
        <v>429374.35105800012</v>
      </c>
      <c r="N15" s="36">
        <f t="shared" si="6"/>
        <v>366778.9687780033</v>
      </c>
      <c r="O15" s="37">
        <f t="shared" si="6"/>
        <v>352628.5551639967</v>
      </c>
      <c r="P15" s="38">
        <f t="shared" si="6"/>
        <v>1670428</v>
      </c>
      <c r="Q15" s="39">
        <v>460873.42650199996</v>
      </c>
      <c r="R15" s="36">
        <v>459167.76759799989</v>
      </c>
      <c r="S15" s="37">
        <v>521798.6563463395</v>
      </c>
      <c r="T15" s="37">
        <v>443511.96027166065</v>
      </c>
      <c r="U15" s="38">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8">
        <v>1910576.18</v>
      </c>
      <c r="AF15" s="329">
        <v>665909</v>
      </c>
      <c r="AG15" s="39">
        <v>707023</v>
      </c>
      <c r="AH15" s="36">
        <v>719274.86418099992</v>
      </c>
      <c r="AI15" s="398">
        <v>617567.24281899992</v>
      </c>
      <c r="AJ15" s="39">
        <v>2709774.1069999994</v>
      </c>
      <c r="AK15" s="233">
        <f>IFERROR(IF(AI15&lt;0,-(AI15/AH15-1),(AI15/AH15-1)),"-")</f>
        <v>-0.14140299686102487</v>
      </c>
      <c r="AL15" s="234">
        <f>IFERROR(IF(AI15&lt;0,-(AI15/AD15-1),(AI15/AD15-1)),"-")</f>
        <v>0.15529403606636705</v>
      </c>
      <c r="AM15" s="255">
        <f>IFERROR(IF(F15&lt;0,-(K15/F15-1),(K15/F15)-1),"-")</f>
        <v>-2.9065604299835401E-2</v>
      </c>
      <c r="AN15" s="256">
        <f>IFERROR(IF(K15&lt;0,-(P15/K15-1),(P15/K15-1)),"-")</f>
        <v>0.53605470264037169</v>
      </c>
      <c r="AO15" s="256">
        <f>IFERROR(IF(P15&lt;0,-(U15/P15-1),(U15/P15-1)),"-")</f>
        <v>0.12866391770133179</v>
      </c>
      <c r="AP15" s="256">
        <f>IFERROR(IF(U15&lt;0,-(Z15/U15-1),(Z15/U15-1)),"-")</f>
        <v>-1.6620622216426906E-2</v>
      </c>
      <c r="AQ15" s="257">
        <f>IFERROR(IF(Z15&lt;0,-(AE15/Z15-1),(AE15/Z15-1)),"-")</f>
        <v>3.0506795362775341E-2</v>
      </c>
      <c r="AR15" s="257">
        <f t="shared" si="1"/>
        <v>0.41830204697726292</v>
      </c>
    </row>
    <row r="16" spans="1:44" outlineLevel="1" x14ac:dyDescent="0.45">
      <c r="A16" s="23"/>
      <c r="B16" s="32"/>
      <c r="C16" s="40" t="s">
        <v>31</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44">
        <v>105086.65</v>
      </c>
      <c r="AF16" s="330">
        <v>36953</v>
      </c>
      <c r="AG16" s="319">
        <v>43410</v>
      </c>
      <c r="AH16" s="42">
        <v>73417.474296</v>
      </c>
      <c r="AI16" s="399">
        <v>41574.737703999999</v>
      </c>
      <c r="AJ16" s="319">
        <v>195355.212</v>
      </c>
      <c r="AK16" s="235">
        <f>IFERROR(IF(AI16&lt;0,-(AI16/AH16-1),(AI16/AH16-1)),"-")</f>
        <v>-0.43372149338205834</v>
      </c>
      <c r="AL16" s="236">
        <f>IFERROR(IF(AI16&lt;0,-(AI16/AD16-1),(AI16/AD16-1)),"-")</f>
        <v>0.47603272123722151</v>
      </c>
      <c r="AM16" s="259">
        <f>IFERROR(IF(F16&lt;0,-(K16/F16-1),(K16/F16)-1),"-")</f>
        <v>-0.39943185672962112</v>
      </c>
      <c r="AN16" s="259">
        <f>IFERROR(IF(K16&lt;0,-(P16/K16-1),(P16/K16-1)),"-")</f>
        <v>3.1444634791951254E-2</v>
      </c>
      <c r="AO16" s="259">
        <f>IFERROR(IF(P16&lt;0,-(U16/P16-1),(U16/P16-1)),"-")</f>
        <v>0.36871928362385775</v>
      </c>
      <c r="AP16" s="259">
        <f>IFERROR(IF(U16&lt;0,-(Z16/U16-1),(Z16/U16-1)),"-")</f>
        <v>-0.15393442956775949</v>
      </c>
      <c r="AQ16" s="260">
        <f>IFERROR(IF(Z16&lt;0,-(AE16/Z16-1),(AE16/Z16-1)),"-")</f>
        <v>1.9885413600900348E-2</v>
      </c>
      <c r="AR16" s="260">
        <f t="shared" si="1"/>
        <v>0.85899171778717864</v>
      </c>
    </row>
    <row r="17" spans="1:45" outlineLevel="1" x14ac:dyDescent="0.45">
      <c r="A17" s="23"/>
      <c r="B17" s="32"/>
      <c r="C17" s="47" t="s">
        <v>12</v>
      </c>
      <c r="D17" s="48"/>
      <c r="E17" s="49"/>
      <c r="F17" s="52">
        <f t="shared" ref="F17:U17" si="7">F16/F$15</f>
        <v>0.12824438331050467</v>
      </c>
      <c r="G17" s="53">
        <f t="shared" si="7"/>
        <v>0.10865215841854778</v>
      </c>
      <c r="H17" s="50">
        <f t="shared" si="7"/>
        <v>0.10218733664704495</v>
      </c>
      <c r="I17" s="50">
        <f t="shared" si="7"/>
        <v>8.4736980968314876E-2</v>
      </c>
      <c r="J17" s="51">
        <f t="shared" si="7"/>
        <v>4.5542431056772782E-2</v>
      </c>
      <c r="K17" s="52">
        <f t="shared" si="7"/>
        <v>7.9325123829920463E-2</v>
      </c>
      <c r="L17" s="53">
        <f t="shared" si="7"/>
        <v>4.439607406266078E-2</v>
      </c>
      <c r="M17" s="50">
        <f t="shared" si="7"/>
        <v>5.6233671308121153E-2</v>
      </c>
      <c r="N17" s="50">
        <f t="shared" si="7"/>
        <v>6.2141763427353613E-2</v>
      </c>
      <c r="O17" s="57">
        <f t="shared" si="7"/>
        <v>5.3541812454055294E-2</v>
      </c>
      <c r="P17" s="52">
        <f t="shared" si="7"/>
        <v>5.3265989315313199E-2</v>
      </c>
      <c r="Q17" s="53">
        <f t="shared" si="7"/>
        <v>5.6614009550099188E-2</v>
      </c>
      <c r="R17" s="50">
        <f t="shared" si="7"/>
        <v>6.1260172486867673E-2</v>
      </c>
      <c r="S17" s="57">
        <f t="shared" si="7"/>
        <v>6.3233888277897388E-2</v>
      </c>
      <c r="T17" s="57">
        <f t="shared" si="7"/>
        <v>7.7942855308862469E-2</v>
      </c>
      <c r="U17" s="52">
        <f t="shared" si="7"/>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52">
        <v>5.5002596127834064E-2</v>
      </c>
      <c r="AF17" s="331">
        <v>5.5492567302739562E-2</v>
      </c>
      <c r="AG17" s="53">
        <v>6.1398285487176511E-2</v>
      </c>
      <c r="AH17" s="50">
        <v>0.10207151389837121</v>
      </c>
      <c r="AI17" s="400">
        <v>6.7320179603802197E-2</v>
      </c>
      <c r="AJ17" s="53">
        <v>7.2092803416842169E-2</v>
      </c>
      <c r="AK17" s="237">
        <f>AI17-AH17</f>
        <v>-3.4751334294569017E-2</v>
      </c>
      <c r="AL17" s="238">
        <f>AI17-AD17</f>
        <v>1.462852793228768E-2</v>
      </c>
      <c r="AM17" s="261">
        <f>K17-F17</f>
        <v>-4.8919259480584204E-2</v>
      </c>
      <c r="AN17" s="262">
        <f>P17-K17</f>
        <v>-2.6059134514607264E-2</v>
      </c>
      <c r="AO17" s="262">
        <f>U17-P17</f>
        <v>1.1329135587460605E-2</v>
      </c>
      <c r="AP17" s="262">
        <f>Z17-U17</f>
        <v>-9.0197158259778462E-3</v>
      </c>
      <c r="AQ17" s="263">
        <f>AE17-Z17</f>
        <v>-5.7281294896189411E-4</v>
      </c>
      <c r="AR17" s="263">
        <f>AJ17-AE17</f>
        <v>1.7090207289008105E-2</v>
      </c>
    </row>
    <row r="18" spans="1:45" outlineLevel="1" x14ac:dyDescent="0.45">
      <c r="A18" s="23"/>
      <c r="B18" s="32"/>
      <c r="C18" s="40" t="s">
        <v>32</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44">
        <v>1613272.8770000001</v>
      </c>
      <c r="AF18" s="330">
        <v>565022</v>
      </c>
      <c r="AG18" s="319">
        <v>620221</v>
      </c>
      <c r="AH18" s="42">
        <v>589154.83437099995</v>
      </c>
      <c r="AI18" s="399">
        <v>519822.29562899994</v>
      </c>
      <c r="AJ18" s="319">
        <v>2294220.13</v>
      </c>
      <c r="AK18" s="235">
        <f>IFERROR(IF(AI18&lt;0,-(AI18/AH18-1),(AI18/AH18-1)),"-")</f>
        <v>-0.11768135419956549</v>
      </c>
      <c r="AL18" s="236">
        <f>IFERROR(IF(AI18&lt;0,-(AI18/AD18-1),(AI18/AD18-1)),"-")</f>
        <v>0.15406127996694985</v>
      </c>
      <c r="AM18" s="259">
        <f>IFERROR(IF(F18&lt;0,-(K18/F18-1),(K18/F18)-1),"-")</f>
        <v>0.45210957163128462</v>
      </c>
      <c r="AN18" s="259">
        <f>IFERROR(IF(K18&lt;0,-(P18/K18-1),(P18/K18-1)),"-")</f>
        <v>0.75695024078133288</v>
      </c>
      <c r="AO18" s="259">
        <f>IFERROR(IF(P18&lt;0,-(U18/P18-1),(U18/P18-1)),"-")</f>
        <v>0.13822952253172982</v>
      </c>
      <c r="AP18" s="259">
        <f>IFERROR(IF(U18&lt;0,-(Z18/U18-1),(Z18/U18-1)),"-")</f>
        <v>-8.9163995379200167E-2</v>
      </c>
      <c r="AQ18" s="260">
        <f>IFERROR(IF(Z18&lt;0,-(AE18/Z18-1),(AE18/Z18-1)),"-")</f>
        <v>8.6290283251178046E-2</v>
      </c>
      <c r="AR18" s="260">
        <f t="shared" si="1"/>
        <v>0.42209056056671046</v>
      </c>
    </row>
    <row r="19" spans="1:45" outlineLevel="1" x14ac:dyDescent="0.45">
      <c r="A19" s="23"/>
      <c r="B19" s="32"/>
      <c r="C19" s="47" t="s">
        <v>12</v>
      </c>
      <c r="D19" s="48"/>
      <c r="E19" s="49"/>
      <c r="F19" s="52">
        <f t="shared" ref="F19:U19" si="8">F18/F$15</f>
        <v>0.5013047961463426</v>
      </c>
      <c r="G19" s="53">
        <f t="shared" si="8"/>
        <v>0.65415812601547618</v>
      </c>
      <c r="H19" s="50">
        <f t="shared" si="8"/>
        <v>0.7513080444554775</v>
      </c>
      <c r="I19" s="50">
        <f t="shared" si="8"/>
        <v>0.65088901696522505</v>
      </c>
      <c r="J19" s="51">
        <f t="shared" si="8"/>
        <v>0.870246285672019</v>
      </c>
      <c r="K19" s="52">
        <f t="shared" si="8"/>
        <v>0.74974117305199772</v>
      </c>
      <c r="L19" s="53">
        <f t="shared" si="8"/>
        <v>0.89370582787325414</v>
      </c>
      <c r="M19" s="50">
        <f t="shared" si="8"/>
        <v>0.84487923622930117</v>
      </c>
      <c r="N19" s="50">
        <f t="shared" si="8"/>
        <v>0.84368643549551714</v>
      </c>
      <c r="O19" s="57">
        <f t="shared" si="8"/>
        <v>0.83395657876278273</v>
      </c>
      <c r="P19" s="52">
        <f t="shared" si="8"/>
        <v>0.85755926026144202</v>
      </c>
      <c r="Q19" s="53">
        <f t="shared" si="8"/>
        <v>0.87419206663378823</v>
      </c>
      <c r="R19" s="50">
        <f t="shared" si="8"/>
        <v>0.87518670768860773</v>
      </c>
      <c r="S19" s="57">
        <f t="shared" si="8"/>
        <v>0.87672389482079438</v>
      </c>
      <c r="T19" s="57">
        <f t="shared" si="8"/>
        <v>0.83037394630800976</v>
      </c>
      <c r="U19" s="52">
        <f t="shared" si="8"/>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52">
        <v>0.84439076226732823</v>
      </c>
      <c r="AF19" s="331">
        <v>0.84849731720099897</v>
      </c>
      <c r="AG19" s="53">
        <v>0.87722888788624986</v>
      </c>
      <c r="AH19" s="50">
        <v>0.81909554151018371</v>
      </c>
      <c r="AI19" s="400">
        <v>0.84172582285319231</v>
      </c>
      <c r="AJ19" s="53">
        <v>0.84664626622325323</v>
      </c>
      <c r="AK19" s="237">
        <f>AI19-AH19</f>
        <v>2.2630281343008596E-2</v>
      </c>
      <c r="AL19" s="238">
        <f>AI19-AD19</f>
        <v>-8.9912265507163802E-4</v>
      </c>
      <c r="AM19" s="261">
        <f>K19-F19</f>
        <v>0.24843637690565512</v>
      </c>
      <c r="AN19" s="262">
        <f>P19-K19</f>
        <v>0.1078180872094443</v>
      </c>
      <c r="AO19" s="262">
        <f>U19-P19</f>
        <v>7.2679500723438206E-3</v>
      </c>
      <c r="AP19" s="262">
        <f>Z19-U19</f>
        <v>-6.3797842885384926E-2</v>
      </c>
      <c r="AQ19" s="263">
        <f>AE19-Z19</f>
        <v>4.3361394818927312E-2</v>
      </c>
      <c r="AR19" s="263">
        <f>AJ19-AE19</f>
        <v>2.2555039559249979E-3</v>
      </c>
    </row>
    <row r="20" spans="1:45" outlineLevel="1" x14ac:dyDescent="0.45">
      <c r="A20" s="23"/>
      <c r="B20" s="32"/>
      <c r="C20" s="40" t="s">
        <v>33</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60">
        <v>179086.14199999999</v>
      </c>
      <c r="AF20" s="332">
        <v>59116</v>
      </c>
      <c r="AG20" s="320">
        <v>40227</v>
      </c>
      <c r="AH20" s="58">
        <v>52152.543311000001</v>
      </c>
      <c r="AI20" s="401">
        <v>51527.850688999999</v>
      </c>
      <c r="AJ20" s="320">
        <v>203023.39399999997</v>
      </c>
      <c r="AK20" s="235">
        <f>IFERROR(IF(AI20&lt;0,-(AI20/AH20-1),(AI20/AH20-1)),"-")</f>
        <v>-1.1978181356847473E-2</v>
      </c>
      <c r="AL20" s="236">
        <f>IFERROR(IF(AI20&lt;0,-(AI20/AD20-1),(AI20/AD20-1)),"-")</f>
        <v>-1.731648973456934E-2</v>
      </c>
      <c r="AM20" s="259">
        <f>IFERROR(IF(F20&lt;0,-(K20/F20-1),(K20/F20)-1),"-")</f>
        <v>-0.41381155488618315</v>
      </c>
      <c r="AN20" s="259">
        <f>IFERROR(IF(K20&lt;0,-(P20/K20-1),(P20/K20-1)),"-")</f>
        <v>-0.18738416981668393</v>
      </c>
      <c r="AO20" s="259">
        <f>IFERROR(IF(P20&lt;0,-(U20/P20-1),(U20/P20-1)),"-")</f>
        <v>-0.1841097287981478</v>
      </c>
      <c r="AP20" s="259">
        <f>IFERROR(IF(U20&lt;0,-(Z20/U20-1),(Z20/U20-1)),"-")</f>
        <v>1.3589666486357856</v>
      </c>
      <c r="AQ20" s="260">
        <f>IFERROR(IF(Z20&lt;0,-(AE20/Z20-1),(AE20/Z20-1)),"-")</f>
        <v>-0.28901839020860964</v>
      </c>
      <c r="AR20" s="260">
        <f t="shared" si="1"/>
        <v>0.13366334062855612</v>
      </c>
    </row>
    <row r="21" spans="1:45" outlineLevel="1" x14ac:dyDescent="0.45">
      <c r="A21" s="23"/>
      <c r="B21" s="32"/>
      <c r="C21" s="47" t="s">
        <v>12</v>
      </c>
      <c r="D21" s="48"/>
      <c r="E21" s="49"/>
      <c r="F21" s="52">
        <f t="shared" ref="F21:U21" si="9">F20/F$15</f>
        <v>0.24529931397687507</v>
      </c>
      <c r="G21" s="53">
        <f t="shared" si="9"/>
        <v>0.19906198618673746</v>
      </c>
      <c r="H21" s="50">
        <f t="shared" si="9"/>
        <v>0.13605585559419034</v>
      </c>
      <c r="I21" s="50">
        <f t="shared" si="9"/>
        <v>0.23227921860660827</v>
      </c>
      <c r="J21" s="51">
        <f t="shared" si="9"/>
        <v>7.0579444616915898E-2</v>
      </c>
      <c r="K21" s="52">
        <f t="shared" si="9"/>
        <v>0.14809612686951801</v>
      </c>
      <c r="L21" s="53">
        <f t="shared" si="9"/>
        <v>5.9427053157923876E-2</v>
      </c>
      <c r="M21" s="50">
        <f t="shared" si="9"/>
        <v>8.0876990834398782E-2</v>
      </c>
      <c r="N21" s="50">
        <f t="shared" si="9"/>
        <v>8.0709573035390322E-2</v>
      </c>
      <c r="O21" s="57">
        <f t="shared" si="9"/>
        <v>0.10079736327647193</v>
      </c>
      <c r="P21" s="52">
        <f t="shared" si="9"/>
        <v>7.8346986520819811E-2</v>
      </c>
      <c r="Q21" s="53">
        <f t="shared" si="9"/>
        <v>5.0410632729926068E-2</v>
      </c>
      <c r="R21" s="50">
        <f t="shared" si="9"/>
        <v>5.1914082093715203E-2</v>
      </c>
      <c r="S21" s="57">
        <f t="shared" si="9"/>
        <v>4.6652711370981224E-2</v>
      </c>
      <c r="T21" s="57">
        <f t="shared" si="9"/>
        <v>7.9737401247987727E-2</v>
      </c>
      <c r="U21" s="52">
        <f t="shared" si="9"/>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52">
        <v>9.3734101720037141E-2</v>
      </c>
      <c r="AF21" s="331">
        <v>8.877489266551436E-2</v>
      </c>
      <c r="AG21" s="53">
        <v>5.6896310303908078E-2</v>
      </c>
      <c r="AH21" s="50">
        <v>7.2507112243360997E-2</v>
      </c>
      <c r="AI21" s="400">
        <v>8.3436826172631165E-2</v>
      </c>
      <c r="AJ21" s="53">
        <v>7.4922626751632776E-2</v>
      </c>
      <c r="AK21" s="237">
        <f>AI21-AH21</f>
        <v>1.0929713929270168E-2</v>
      </c>
      <c r="AL21" s="238">
        <f>AI21-AD21</f>
        <v>-1.4655862529868932E-2</v>
      </c>
      <c r="AM21" s="261">
        <f>K21-F21</f>
        <v>-9.7203187107357064E-2</v>
      </c>
      <c r="AN21" s="262">
        <f>P21-K21</f>
        <v>-6.9749140348698196E-2</v>
      </c>
      <c r="AO21" s="262">
        <f>U21-P21</f>
        <v>-2.1711399010849654E-2</v>
      </c>
      <c r="AP21" s="262">
        <f>Z21-U21</f>
        <v>7.922394450811604E-2</v>
      </c>
      <c r="AQ21" s="263">
        <f>AE21-Z21</f>
        <v>-4.2125430298049063E-2</v>
      </c>
      <c r="AR21" s="263">
        <f>AJ21-AE21</f>
        <v>-1.8811474968404365E-2</v>
      </c>
    </row>
    <row r="22" spans="1:45" outlineLevel="1" x14ac:dyDescent="0.45">
      <c r="A22" s="23"/>
      <c r="B22" s="32"/>
      <c r="C22" s="40" t="s">
        <v>29</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44">
        <v>13130.510999999999</v>
      </c>
      <c r="AF22" s="330">
        <v>4818</v>
      </c>
      <c r="AG22" s="319">
        <v>3165</v>
      </c>
      <c r="AH22" s="42">
        <v>4550.0122030000002</v>
      </c>
      <c r="AI22" s="399">
        <v>4642.358796999999</v>
      </c>
      <c r="AJ22" s="319">
        <v>17175.370999999999</v>
      </c>
      <c r="AK22" s="235">
        <f>IFERROR(IF(AI22&lt;0,-(AI22/AH22-1),(AI22/AH22-1)),"-")</f>
        <v>2.029590029211592E-2</v>
      </c>
      <c r="AL22" s="236">
        <f>IFERROR(IF(AI22&lt;0,-(AI22/AD22-1),(AI22/AD22-1)),"-")</f>
        <v>0.31769381847877898</v>
      </c>
      <c r="AM22" s="259">
        <f>IFERROR(IF(F22&lt;0,-(K22/F22-1),(K22/F22)-1),"-")</f>
        <v>-0.82282443973286956</v>
      </c>
      <c r="AN22" s="259">
        <f>IFERROR(IF(K22&lt;0,-(P22/K22-1),(P22/K22-1)),"-")</f>
        <v>-0.27172492035158213</v>
      </c>
      <c r="AO22" s="259">
        <f>IFERROR(IF(P22&lt;0,-(U22/P22-1),(U22/P22-1)),"-")</f>
        <v>0.45329355863327248</v>
      </c>
      <c r="AP22" s="259">
        <f>IFERROR(IF(U22&lt;0,-(Z22/U22-1),(Z22/U22-1)),"-")</f>
        <v>-0.4684835379153508</v>
      </c>
      <c r="AQ22" s="260">
        <f>IFERROR(IF(Z22&lt;0,-(AE22/Z22-1),(AE22/Z22-1)),"-")</f>
        <v>-6.0179269099977839E-2</v>
      </c>
      <c r="AR22" s="260">
        <f t="shared" si="1"/>
        <v>0.30805046353489218</v>
      </c>
    </row>
    <row r="23" spans="1:45" outlineLevel="1" x14ac:dyDescent="0.45">
      <c r="A23" s="23"/>
      <c r="B23" s="32"/>
      <c r="C23" s="47" t="s">
        <v>12</v>
      </c>
      <c r="D23" s="48"/>
      <c r="E23" s="49"/>
      <c r="F23" s="52">
        <f t="shared" ref="F23:U23" si="10">F22/F$15</f>
        <v>0.12515150656627763</v>
      </c>
      <c r="G23" s="53">
        <f t="shared" si="10"/>
        <v>3.8127729379238626E-2</v>
      </c>
      <c r="H23" s="50">
        <f t="shared" si="10"/>
        <v>1.0448763303287176E-2</v>
      </c>
      <c r="I23" s="50">
        <f t="shared" si="10"/>
        <v>3.209478345985179E-2</v>
      </c>
      <c r="J23" s="51">
        <f t="shared" si="10"/>
        <v>1.3631838654292317E-2</v>
      </c>
      <c r="K23" s="52">
        <f t="shared" si="10"/>
        <v>2.2837576248563765E-2</v>
      </c>
      <c r="L23" s="53">
        <f t="shared" si="10"/>
        <v>2.471044906161241E-3</v>
      </c>
      <c r="M23" s="50">
        <f t="shared" si="10"/>
        <v>1.8010101628178815E-2</v>
      </c>
      <c r="N23" s="50">
        <f t="shared" si="10"/>
        <v>1.3462228041738841E-2</v>
      </c>
      <c r="O23" s="57">
        <f t="shared" si="10"/>
        <v>1.1704245506690013E-2</v>
      </c>
      <c r="P23" s="52">
        <f t="shared" si="10"/>
        <v>1.0827763902425007E-2</v>
      </c>
      <c r="Q23" s="53">
        <f t="shared" si="10"/>
        <v>1.8783291086186617E-2</v>
      </c>
      <c r="R23" s="50">
        <f t="shared" si="10"/>
        <v>1.1639037730809309E-2</v>
      </c>
      <c r="S23" s="57">
        <f t="shared" si="10"/>
        <v>1.3389505530326978E-2</v>
      </c>
      <c r="T23" s="57">
        <f t="shared" si="10"/>
        <v>1.1945797135140157E-2</v>
      </c>
      <c r="U23" s="52">
        <f t="shared" si="10"/>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52">
        <v>6.8725398848006151E-3</v>
      </c>
      <c r="AF23" s="331">
        <v>7.2352228307471442E-3</v>
      </c>
      <c r="AG23" s="53">
        <v>4.4765163226655989E-3</v>
      </c>
      <c r="AH23" s="50">
        <v>6.3258323480841466E-3</v>
      </c>
      <c r="AI23" s="400">
        <v>7.5171713703743315E-3</v>
      </c>
      <c r="AJ23" s="53">
        <v>6.338303608271951E-3</v>
      </c>
      <c r="AK23" s="237">
        <f>AI23-AH23</f>
        <v>1.1913390222901849E-3</v>
      </c>
      <c r="AL23" s="238">
        <f>AI23-AD23</f>
        <v>9.2645725265293449E-4</v>
      </c>
      <c r="AM23" s="261">
        <f>K23-F23</f>
        <v>-0.10231393031771387</v>
      </c>
      <c r="AN23" s="262">
        <f>P23-K23</f>
        <v>-1.2009812346138758E-2</v>
      </c>
      <c r="AO23" s="262">
        <f>U23-P23</f>
        <v>3.1143133510450408E-3</v>
      </c>
      <c r="AP23" s="262">
        <f>Z23-U23</f>
        <v>-6.406385796753138E-3</v>
      </c>
      <c r="AQ23" s="263">
        <f>AE23-Z23</f>
        <v>-6.6315157191629455E-4</v>
      </c>
      <c r="AR23" s="263">
        <f>AJ23-AE23</f>
        <v>-5.3423627652866412E-4</v>
      </c>
    </row>
    <row r="24" spans="1:45" s="71" customFormat="1" x14ac:dyDescent="0.45">
      <c r="A24" s="23"/>
      <c r="B24" s="63" t="s">
        <v>34</v>
      </c>
      <c r="C24" s="64"/>
      <c r="D24" s="64"/>
      <c r="E24" s="65"/>
      <c r="F24" s="68">
        <f>F25+F26+F27+F28+F29+F30</f>
        <v>819782.495</v>
      </c>
      <c r="G24" s="69">
        <f t="shared" ref="G24:U24" si="11">G25+G26+G27+G28+G29+G30</f>
        <v>156531.50899999999</v>
      </c>
      <c r="H24" s="66">
        <f t="shared" si="11"/>
        <v>167312.94</v>
      </c>
      <c r="I24" s="66">
        <f t="shared" si="11"/>
        <v>207768.391</v>
      </c>
      <c r="J24" s="67">
        <f t="shared" si="11"/>
        <v>196570.37399999998</v>
      </c>
      <c r="K24" s="68">
        <f t="shared" si="11"/>
        <v>728183.21399999992</v>
      </c>
      <c r="L24" s="69">
        <f t="shared" si="11"/>
        <v>182708.91999999998</v>
      </c>
      <c r="M24" s="66">
        <f t="shared" si="11"/>
        <v>254598.003</v>
      </c>
      <c r="N24" s="66">
        <f t="shared" si="11"/>
        <v>199188.66709799998</v>
      </c>
      <c r="O24" s="67">
        <f t="shared" si="11"/>
        <v>260061.57590199998</v>
      </c>
      <c r="P24" s="68">
        <f t="shared" si="11"/>
        <v>896557.16600000008</v>
      </c>
      <c r="Q24" s="69">
        <f t="shared" si="11"/>
        <v>230629.891038</v>
      </c>
      <c r="R24" s="66">
        <f t="shared" si="11"/>
        <v>282275.97724600002</v>
      </c>
      <c r="S24" s="67">
        <f t="shared" si="11"/>
        <v>323575.62587500003</v>
      </c>
      <c r="T24" s="67">
        <f t="shared" si="11"/>
        <v>398262.26309899997</v>
      </c>
      <c r="U24" s="68">
        <f t="shared" si="11"/>
        <v>1234743.7572579999</v>
      </c>
      <c r="V24" s="69">
        <v>208007.30415000001</v>
      </c>
      <c r="W24" s="66">
        <v>257707.11837799998</v>
      </c>
      <c r="X24" s="67">
        <v>289088.84183199995</v>
      </c>
      <c r="Y24" s="67">
        <v>347606.25662499992</v>
      </c>
      <c r="Z24" s="68">
        <v>1102409.5209850001</v>
      </c>
      <c r="AA24" s="69">
        <v>255698.325151</v>
      </c>
      <c r="AB24" s="66">
        <v>255590.09146600001</v>
      </c>
      <c r="AC24" s="66">
        <v>261014.946559</v>
      </c>
      <c r="AD24" s="66">
        <v>370227.20814200002</v>
      </c>
      <c r="AE24" s="68">
        <v>1142530.5713180001</v>
      </c>
      <c r="AF24" s="333">
        <v>355407.89803500002</v>
      </c>
      <c r="AG24" s="69">
        <v>374913.60761900002</v>
      </c>
      <c r="AH24" s="66">
        <v>394854.57698399998</v>
      </c>
      <c r="AI24" s="402">
        <v>402110.33976200002</v>
      </c>
      <c r="AJ24" s="69">
        <v>1527286.4223999998</v>
      </c>
      <c r="AK24" s="387">
        <f>IFERROR(IF(AI24&lt;0,-(AI24/AH24-1),(AI24/AH24-1)),"-")</f>
        <v>1.8375784911552451E-2</v>
      </c>
      <c r="AL24" s="239">
        <f>IFERROR(IF(AI24&lt;0,-(AI24/AD24-1),(AI24/AD24-1)),"-")</f>
        <v>8.6117743155633475E-2</v>
      </c>
      <c r="AM24" s="264">
        <f t="shared" ref="AM24:AM31" si="12">IFERROR(IF(F24&lt;0,-(K24/F24-1),(K24/F24)-1),"-")</f>
        <v>-0.11173607823865539</v>
      </c>
      <c r="AN24" s="265">
        <f t="shared" ref="AN24:AN31" si="13">IFERROR(IF(K24&lt;0,-(P24/K24-1),(P24/K24-1)),"-")</f>
        <v>0.2312247093353077</v>
      </c>
      <c r="AO24" s="265">
        <f t="shared" ref="AO24:AO31" si="14">IFERROR(IF(P24&lt;0,-(U24/P24-1),(U24/P24-1)),"-")</f>
        <v>0.37720583146618858</v>
      </c>
      <c r="AP24" s="265">
        <f t="shared" ref="AP24:AP31" si="15">IFERROR(IF(U24&lt;0,-(Z24/U24-1),(Z24/U24-1)),"-")</f>
        <v>-0.10717546494575925</v>
      </c>
      <c r="AQ24" s="266">
        <f>IFERROR(IF(Z24&lt;0,-(AE24/Z24-1),(AE24/Z24-1)),"-")</f>
        <v>3.639396210688739E-2</v>
      </c>
      <c r="AR24" s="266">
        <f t="shared" si="1"/>
        <v>0.33675759821302043</v>
      </c>
    </row>
    <row r="25" spans="1:45" x14ac:dyDescent="0.45">
      <c r="A25" s="23"/>
      <c r="B25" s="32"/>
      <c r="C25" s="72" t="s">
        <v>35</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6">
        <v>102294.475125</v>
      </c>
      <c r="AD25" s="76">
        <v>120948.97921400001</v>
      </c>
      <c r="AE25" s="77">
        <v>427301.15463599999</v>
      </c>
      <c r="AF25" s="334">
        <v>121429.75242900001</v>
      </c>
      <c r="AG25" s="78">
        <v>129616.958763</v>
      </c>
      <c r="AH25" s="75">
        <v>133058.05617699999</v>
      </c>
      <c r="AI25" s="403">
        <v>132672.45871800001</v>
      </c>
      <c r="AJ25" s="78">
        <v>516777.22608699999</v>
      </c>
      <c r="AK25" s="235">
        <f>IFERROR(IF(AI25&lt;0,-(AI25/AH25-1),(AI25/AH25-1)),"-")</f>
        <v>-2.897964017203436E-3</v>
      </c>
      <c r="AL25" s="236">
        <f>IFERROR(IF(AI25&lt;0,-(AI25/AD25-1),(AI25/AD25-1)),"-")</f>
        <v>9.6929131441921168E-2</v>
      </c>
      <c r="AM25" s="267">
        <f t="shared" si="12"/>
        <v>0.17948688617080033</v>
      </c>
      <c r="AN25" s="267">
        <f t="shared" si="13"/>
        <v>0.73612930379779407</v>
      </c>
      <c r="AO25" s="267">
        <f t="shared" si="14"/>
        <v>4.1751749720440046E-2</v>
      </c>
      <c r="AP25" s="267">
        <f t="shared" si="15"/>
        <v>5.7450846317565807E-2</v>
      </c>
      <c r="AQ25" s="268">
        <f>IFERROR(IF(Z25&lt;0,-(AE25/Z25-1),(AE25/Z25-1)),"-")</f>
        <v>0.17128787713319937</v>
      </c>
      <c r="AR25" s="268">
        <f t="shared" si="1"/>
        <v>0.20939815041506482</v>
      </c>
      <c r="AS25" s="221"/>
    </row>
    <row r="26" spans="1:45" x14ac:dyDescent="0.45">
      <c r="A26" s="23"/>
      <c r="B26" s="32"/>
      <c r="C26" s="40" t="s">
        <v>36</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61">
        <v>46737.390741000003</v>
      </c>
      <c r="AB26" s="59">
        <v>32161.313850999999</v>
      </c>
      <c r="AC26" s="59">
        <v>59941.633140999998</v>
      </c>
      <c r="AD26" s="59">
        <v>87913.773585999996</v>
      </c>
      <c r="AE26" s="60">
        <v>226754.11131899999</v>
      </c>
      <c r="AF26" s="332">
        <v>85885.099631000005</v>
      </c>
      <c r="AG26" s="320">
        <v>77515.998592000004</v>
      </c>
      <c r="AH26" s="58">
        <v>101050.79492499999</v>
      </c>
      <c r="AI26" s="401">
        <v>84841.286076999997</v>
      </c>
      <c r="AJ26" s="320">
        <v>349293.17922499997</v>
      </c>
      <c r="AK26" s="235">
        <f>IFERROR(IF(AI26&lt;0,-(AI26/AH26-1),(AI26/AH26-1)),"-")</f>
        <v>-0.16040951345341437</v>
      </c>
      <c r="AL26" s="236">
        <f>IFERROR(IF(AI26&lt;0,-(AI26/AD26-1),(AI26/AD26-1)),"-")</f>
        <v>-3.4948875286241687E-2</v>
      </c>
      <c r="AM26" s="258">
        <f t="shared" si="12"/>
        <v>-0.37917031614701291</v>
      </c>
      <c r="AN26" s="259">
        <f t="shared" si="13"/>
        <v>-0.17821496257672165</v>
      </c>
      <c r="AO26" s="259">
        <f t="shared" si="14"/>
        <v>0.27852653157638585</v>
      </c>
      <c r="AP26" s="259">
        <f t="shared" si="15"/>
        <v>7.381053258772341E-2</v>
      </c>
      <c r="AQ26" s="260">
        <f>IFERROR(IF(Z26&lt;0,-(AE26/Z26-1),(AE26/Z26-1)),"-")</f>
        <v>9.4740347564066241E-2</v>
      </c>
      <c r="AR26" s="260">
        <f t="shared" si="1"/>
        <v>0.54040505459065646</v>
      </c>
    </row>
    <row r="27" spans="1:45" x14ac:dyDescent="0.45">
      <c r="A27" s="23"/>
      <c r="B27" s="32"/>
      <c r="C27" s="40" t="s">
        <v>37</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82">
        <v>61564.323331</v>
      </c>
      <c r="AB27" s="80">
        <v>70555.993390999996</v>
      </c>
      <c r="AC27" s="80">
        <v>64857.000064</v>
      </c>
      <c r="AD27" s="80">
        <v>61917.116048999997</v>
      </c>
      <c r="AE27" s="81">
        <v>258894.43283499999</v>
      </c>
      <c r="AF27" s="335">
        <v>61297.894537</v>
      </c>
      <c r="AG27" s="321">
        <v>76439.305680000005</v>
      </c>
      <c r="AH27" s="79">
        <v>80446.228843000004</v>
      </c>
      <c r="AI27" s="404">
        <v>97885.853142000007</v>
      </c>
      <c r="AJ27" s="321">
        <v>316069.28220200003</v>
      </c>
      <c r="AK27" s="235">
        <f>IFERROR(IF(AI27&lt;0,-(AI27/AH27-1),(AI27/AH27-1)),"-")</f>
        <v>0.21678610109910079</v>
      </c>
      <c r="AL27" s="236">
        <f>IFERROR(IF(AI27&lt;0,-(AI27/AD27-1),(AI27/AD27-1)),"-")</f>
        <v>0.58091751341478903</v>
      </c>
      <c r="AM27" s="259">
        <f t="shared" si="12"/>
        <v>-7.4541989454818935E-2</v>
      </c>
      <c r="AN27" s="259">
        <f t="shared" si="13"/>
        <v>0.45271135928604722</v>
      </c>
      <c r="AO27" s="259">
        <f t="shared" si="14"/>
        <v>0.32144464991661548</v>
      </c>
      <c r="AP27" s="259">
        <f t="shared" si="15"/>
        <v>-9.4989622400148743E-2</v>
      </c>
      <c r="AQ27" s="260">
        <f>IFERROR(IF(Z27&lt;0,-(AE27/Z27-1),(AE27/Z27-1)),"-")</f>
        <v>-0.20402008811817252</v>
      </c>
      <c r="AR27" s="260">
        <f t="shared" si="1"/>
        <v>0.22084232843832163</v>
      </c>
    </row>
    <row r="28" spans="1:45" x14ac:dyDescent="0.45">
      <c r="A28" s="23"/>
      <c r="B28" s="32"/>
      <c r="C28" s="40" t="s">
        <v>38</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82">
        <v>5082.9063299999998</v>
      </c>
      <c r="AB28" s="80">
        <v>8666.9113030000008</v>
      </c>
      <c r="AC28" s="80">
        <v>18051.337432</v>
      </c>
      <c r="AD28" s="80">
        <v>34249.382777999999</v>
      </c>
      <c r="AE28" s="81">
        <v>66050.537842999998</v>
      </c>
      <c r="AF28" s="335">
        <v>12409.881705</v>
      </c>
      <c r="AG28" s="321">
        <v>21241.732137999999</v>
      </c>
      <c r="AH28" s="79">
        <v>29905.558623000001</v>
      </c>
      <c r="AI28" s="404">
        <v>37879.566893000003</v>
      </c>
      <c r="AJ28" s="321">
        <v>101436.739359</v>
      </c>
      <c r="AK28" s="235">
        <f>IFERROR(IF(AI28&lt;0,-(AI28/AH28-1),(AI28/AH28-1)),"-")</f>
        <v>0.26663966958528196</v>
      </c>
      <c r="AL28" s="236">
        <f>IFERROR(IF(AI28&lt;0,-(AI28/AD28-1),(AI28/AD28-1)),"-")</f>
        <v>0.10599268718301813</v>
      </c>
      <c r="AM28" s="259">
        <f t="shared" si="12"/>
        <v>-0.36195107800212001</v>
      </c>
      <c r="AN28" s="259">
        <f t="shared" si="13"/>
        <v>-2.3793388542852845E-2</v>
      </c>
      <c r="AO28" s="259">
        <f t="shared" si="14"/>
        <v>0.93058800590807267</v>
      </c>
      <c r="AP28" s="259">
        <f t="shared" si="15"/>
        <v>0.5769867518500833</v>
      </c>
      <c r="AQ28" s="260">
        <f>IFERROR(IF(Z28&lt;0,-(AE28/Z28-1),(AE28/Z28-1)),"-")</f>
        <v>-0.49055899364305733</v>
      </c>
      <c r="AR28" s="260">
        <f t="shared" si="1"/>
        <v>0.53574433564964852</v>
      </c>
    </row>
    <row r="29" spans="1:45" x14ac:dyDescent="0.45">
      <c r="A29" s="23"/>
      <c r="B29" s="32"/>
      <c r="C29" s="40" t="s">
        <v>39</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82">
        <v>10043.478531999999</v>
      </c>
      <c r="AB29" s="80">
        <v>9064.1115919999993</v>
      </c>
      <c r="AC29" s="80">
        <v>-19762.915673</v>
      </c>
      <c r="AD29" s="80">
        <v>28297.452971999999</v>
      </c>
      <c r="AE29" s="81">
        <v>27642.127422999998</v>
      </c>
      <c r="AF29" s="335">
        <v>42127.792031999998</v>
      </c>
      <c r="AG29" s="321">
        <v>35231.549682999997</v>
      </c>
      <c r="AH29" s="79">
        <v>14497.182967999999</v>
      </c>
      <c r="AI29" s="404">
        <v>10548.757265</v>
      </c>
      <c r="AJ29" s="321">
        <v>102405.28194799999</v>
      </c>
      <c r="AK29" s="235">
        <f>IFERROR(IF(AI29&lt;0,-(AI29/AH29-1),(AI29/AH29-1)),"-")</f>
        <v>-0.27235813410891341</v>
      </c>
      <c r="AL29" s="236">
        <f>IFERROR(IF(AI29&lt;0,-(AI29/AD29-1),(AI29/AD29-1)),"-")</f>
        <v>-0.62721884278991924</v>
      </c>
      <c r="AM29" s="259">
        <f t="shared" si="12"/>
        <v>0.2745510052165312</v>
      </c>
      <c r="AN29" s="259">
        <f t="shared" si="13"/>
        <v>-0.37940953654155141</v>
      </c>
      <c r="AO29" s="259">
        <f t="shared" si="14"/>
        <v>3.5371630017392182</v>
      </c>
      <c r="AP29" s="259">
        <f t="shared" si="15"/>
        <v>-1.3805094830963784</v>
      </c>
      <c r="AQ29" s="260" t="s">
        <v>99</v>
      </c>
      <c r="AR29" s="260">
        <f t="shared" si="1"/>
        <v>2.7046816397638165</v>
      </c>
    </row>
    <row r="30" spans="1:45" x14ac:dyDescent="0.45">
      <c r="A30" s="23"/>
      <c r="B30" s="32"/>
      <c r="C30" s="40" t="s">
        <v>40</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82">
        <v>31448.782879999995</v>
      </c>
      <c r="AB30" s="80">
        <v>31905.504369000002</v>
      </c>
      <c r="AC30" s="80">
        <v>35633.416470000004</v>
      </c>
      <c r="AD30" s="80">
        <v>36900.503542999999</v>
      </c>
      <c r="AE30" s="81">
        <v>135888.20726200007</v>
      </c>
      <c r="AF30" s="335">
        <v>32257.477700999996</v>
      </c>
      <c r="AG30" s="82">
        <v>34868.062762999965</v>
      </c>
      <c r="AH30" s="79">
        <v>35896.755447999982</v>
      </c>
      <c r="AI30" s="404">
        <v>38282.417667000031</v>
      </c>
      <c r="AJ30" s="82">
        <v>141304.71357899974</v>
      </c>
      <c r="AK30" s="235">
        <f>IFERROR(IF(AI30&lt;0,-(AI30/AH30-1),(AI30/AH30-1)),"-")</f>
        <v>6.645899299884972E-2</v>
      </c>
      <c r="AL30" s="236">
        <f>IFERROR(IF(AI30&lt;0,-(AI30/AD30-1),(AI30/AD30-1)),"-")</f>
        <v>3.7449736218089669E-2</v>
      </c>
      <c r="AM30" s="259">
        <f t="shared" si="12"/>
        <v>0.41093941664172062</v>
      </c>
      <c r="AN30" s="259">
        <f t="shared" si="13"/>
        <v>-8.3805569608804698E-3</v>
      </c>
      <c r="AO30" s="259">
        <f t="shared" si="14"/>
        <v>0.39700160639433646</v>
      </c>
      <c r="AP30" s="259">
        <f t="shared" si="15"/>
        <v>0.57684286508922766</v>
      </c>
      <c r="AQ30" s="260">
        <f>IFERROR(IF(Z30&lt;0,-(AE30/Z30-1),(AE30/Z30-1)),"-")</f>
        <v>-2.3201190386394455E-2</v>
      </c>
      <c r="AR30" s="260">
        <f t="shared" si="1"/>
        <v>3.9860017481548882E-2</v>
      </c>
    </row>
    <row r="31" spans="1:45" s="24" customFormat="1" x14ac:dyDescent="0.45">
      <c r="A31" s="23"/>
      <c r="B31" s="63" t="s">
        <v>41</v>
      </c>
      <c r="C31" s="64"/>
      <c r="D31" s="64"/>
      <c r="E31" s="65"/>
      <c r="F31" s="68">
        <f t="shared" ref="F31:U31" si="16">F5-F24</f>
        <v>300251.46892400004</v>
      </c>
      <c r="G31" s="69">
        <f t="shared" si="16"/>
        <v>99118.884025000007</v>
      </c>
      <c r="H31" s="66">
        <f t="shared" si="16"/>
        <v>32143.965805999993</v>
      </c>
      <c r="I31" s="66">
        <f t="shared" si="16"/>
        <v>29655.986922999989</v>
      </c>
      <c r="J31" s="67">
        <f t="shared" si="16"/>
        <v>198377.44971700004</v>
      </c>
      <c r="K31" s="68">
        <f t="shared" si="16"/>
        <v>359296.28647100017</v>
      </c>
      <c r="L31" s="69">
        <f t="shared" si="16"/>
        <v>338937.20457300002</v>
      </c>
      <c r="M31" s="66">
        <f t="shared" si="16"/>
        <v>174776.34848399999</v>
      </c>
      <c r="N31" s="66">
        <f t="shared" si="16"/>
        <v>167590.30168</v>
      </c>
      <c r="O31" s="67">
        <f t="shared" si="16"/>
        <v>92566.897879000026</v>
      </c>
      <c r="P31" s="70">
        <f t="shared" si="16"/>
        <v>773870.75261600001</v>
      </c>
      <c r="Q31" s="69">
        <f t="shared" si="16"/>
        <v>230243.53546400002</v>
      </c>
      <c r="R31" s="66">
        <f t="shared" si="16"/>
        <v>176891.79035199998</v>
      </c>
      <c r="S31" s="67">
        <f t="shared" si="16"/>
        <v>198223.03047099995</v>
      </c>
      <c r="T31" s="67">
        <f t="shared" si="16"/>
        <v>45249.697173000022</v>
      </c>
      <c r="U31" s="70">
        <f t="shared" si="16"/>
        <v>650608.05346000008</v>
      </c>
      <c r="V31" s="69">
        <v>314964.14159699995</v>
      </c>
      <c r="W31" s="67">
        <v>165848.13787199999</v>
      </c>
      <c r="X31" s="67">
        <v>144633.91934700008</v>
      </c>
      <c r="Y31" s="67">
        <v>126160.37072600005</v>
      </c>
      <c r="Z31" s="70">
        <v>751606.56954199984</v>
      </c>
      <c r="AA31" s="69">
        <v>282999.22451300005</v>
      </c>
      <c r="AB31" s="67">
        <v>131460.41263699997</v>
      </c>
      <c r="AC31" s="67">
        <v>189259.01117700001</v>
      </c>
      <c r="AD31" s="67">
        <v>164326.96064299997</v>
      </c>
      <c r="AE31" s="70">
        <v>768045.60896999994</v>
      </c>
      <c r="AF31" s="333">
        <v>310500.84862999996</v>
      </c>
      <c r="AG31" s="69">
        <v>332109.39644899999</v>
      </c>
      <c r="AH31" s="66">
        <v>324420.28719700006</v>
      </c>
      <c r="AI31" s="402">
        <v>215457.15191200003</v>
      </c>
      <c r="AJ31" s="69">
        <v>1182487.6841880002</v>
      </c>
      <c r="AK31" s="388">
        <f>IFERROR(IF(AI31&lt;0,-(AI31/AH31-1),(AI31/AH31-1)),"-")</f>
        <v>-0.33587028797256924</v>
      </c>
      <c r="AL31" s="241">
        <f>IFERROR(IF(AI31&lt;0,-(AI31/AD31-1),(AI31/AD31-1)),"-")</f>
        <v>0.31114913261300026</v>
      </c>
      <c r="AM31" s="269">
        <f t="shared" si="12"/>
        <v>0.19665121958802345</v>
      </c>
      <c r="AN31" s="242">
        <f t="shared" si="13"/>
        <v>1.1538512413165765</v>
      </c>
      <c r="AO31" s="242">
        <f t="shared" si="14"/>
        <v>-0.15928073097390172</v>
      </c>
      <c r="AP31" s="242">
        <f t="shared" si="15"/>
        <v>0.15523711325871137</v>
      </c>
      <c r="AQ31" s="243">
        <f>IFERROR(IF(Z31&lt;0,-(AE31/Z31-1),(AE31/Z31-1)),"-")</f>
        <v>2.1871867668769029E-2</v>
      </c>
      <c r="AR31" s="243">
        <f t="shared" si="1"/>
        <v>0.53960607336040178</v>
      </c>
    </row>
    <row r="32" spans="1:45" s="92" customFormat="1" x14ac:dyDescent="0.45">
      <c r="A32" s="23"/>
      <c r="B32" s="222"/>
      <c r="C32" s="85" t="s">
        <v>42</v>
      </c>
      <c r="D32" s="86"/>
      <c r="E32" s="87"/>
      <c r="F32" s="90">
        <f t="shared" ref="F32:U32" si="17">F31/F5</f>
        <v>0.26807353937025219</v>
      </c>
      <c r="G32" s="91">
        <f t="shared" si="17"/>
        <v>0.38771262133482109</v>
      </c>
      <c r="H32" s="88">
        <f t="shared" si="17"/>
        <v>0.161157447400014</v>
      </c>
      <c r="I32" s="88">
        <f t="shared" si="17"/>
        <v>0.12490708486816732</v>
      </c>
      <c r="J32" s="89">
        <f t="shared" si="17"/>
        <v>0.50228773980825236</v>
      </c>
      <c r="K32" s="90">
        <f t="shared" si="17"/>
        <v>0.3303936178248737</v>
      </c>
      <c r="L32" s="91">
        <f t="shared" si="17"/>
        <v>0.64974546652760301</v>
      </c>
      <c r="M32" s="88">
        <f t="shared" si="17"/>
        <v>0.4070488790956876</v>
      </c>
      <c r="N32" s="88">
        <f t="shared" si="17"/>
        <v>0.45692451297947034</v>
      </c>
      <c r="O32" s="89">
        <f t="shared" si="17"/>
        <v>0.26250545478210224</v>
      </c>
      <c r="P32" s="90">
        <f t="shared" si="17"/>
        <v>0.46327695076910308</v>
      </c>
      <c r="Q32" s="91">
        <f t="shared" si="17"/>
        <v>0.49958084416264525</v>
      </c>
      <c r="R32" s="88">
        <f t="shared" si="17"/>
        <v>0.38524435475372526</v>
      </c>
      <c r="S32" s="89">
        <f t="shared" si="17"/>
        <v>0.37988413358343348</v>
      </c>
      <c r="T32" s="89">
        <f t="shared" si="17"/>
        <v>0.10202587805129085</v>
      </c>
      <c r="U32" s="90">
        <f t="shared" si="17"/>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90">
        <v>0.40199685147033754</v>
      </c>
      <c r="AF32" s="336">
        <v>0.46628137892023247</v>
      </c>
      <c r="AG32" s="91">
        <v>0.46972926557996181</v>
      </c>
      <c r="AH32" s="88">
        <v>0.45103798749647694</v>
      </c>
      <c r="AI32" s="380">
        <v>0.34888033262238971</v>
      </c>
      <c r="AJ32" s="380">
        <v>0.43637869345387031</v>
      </c>
      <c r="AK32" s="389">
        <f>AI32-AH32</f>
        <v>-0.10215765487408723</v>
      </c>
      <c r="AL32" s="390">
        <f>AI32-AD32</f>
        <v>4.1425480737953657E-2</v>
      </c>
      <c r="AM32" s="270">
        <f>K32-F32</f>
        <v>6.2320078454621508E-2</v>
      </c>
      <c r="AN32" s="271">
        <f>P32-K32</f>
        <v>0.13288333294422938</v>
      </c>
      <c r="AO32" s="271">
        <f>U32-P32</f>
        <v>-0.11819119554752006</v>
      </c>
      <c r="AP32" s="271">
        <f>Z32-U32</f>
        <v>6.0308013140134564E-2</v>
      </c>
      <c r="AQ32" s="272">
        <f>AE32-Z32</f>
        <v>-3.3969168913800529E-3</v>
      </c>
      <c r="AR32" s="285">
        <f>AJ32-AE32</f>
        <v>3.4381841983532779E-2</v>
      </c>
    </row>
    <row r="33" spans="1:44" s="24" customFormat="1" x14ac:dyDescent="0.45">
      <c r="A33" s="23"/>
      <c r="B33" s="25"/>
      <c r="C33" s="93" t="s">
        <v>13</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97">
        <v>308971.81797500001</v>
      </c>
      <c r="AB33" s="98">
        <v>158664.26671699996</v>
      </c>
      <c r="AC33" s="98">
        <v>217037.28578999999</v>
      </c>
      <c r="AD33" s="98">
        <v>191388.19849399998</v>
      </c>
      <c r="AE33" s="99">
        <v>876061.56897599995</v>
      </c>
      <c r="AF33" s="97">
        <v>336368.67404199997</v>
      </c>
      <c r="AG33" s="365">
        <v>358792.32770699996</v>
      </c>
      <c r="AH33" s="411">
        <v>350891.23882300005</v>
      </c>
      <c r="AI33" s="405">
        <v>242875.88561100001</v>
      </c>
      <c r="AJ33" s="381">
        <v>1288928.1261830002</v>
      </c>
      <c r="AK33" s="391">
        <f>IFERROR(IF(AI33&lt;0,-(AI33/AH33-1),(AI33/AH33-1)),"-")</f>
        <v>-0.30783143396317791</v>
      </c>
      <c r="AL33" s="241">
        <f>IFERROR(IF(AI33&lt;0,-(AI33/AD33-1),(AI33/AD33-1)),"-")</f>
        <v>0.26902226742373658</v>
      </c>
      <c r="AM33" s="269">
        <f>IFERROR(IF(F33&lt;0,-(K33/F33-1),(K33/F33)-1),"-")</f>
        <v>0.29780649946853388</v>
      </c>
      <c r="AN33" s="242">
        <f>IFERROR(IF(K33&lt;0,-(P33/K33-1),(P33/K33-1)),"-")</f>
        <v>1.0609884358977522</v>
      </c>
      <c r="AO33" s="242">
        <f>IFERROR(IF(P33&lt;0,-(U33/P33-1),(U33/P33-1)),"-")</f>
        <v>-0.12465466439479211</v>
      </c>
      <c r="AP33" s="242">
        <f>IFERROR(IF(U33&lt;0,-(Z33/U33-1),(Z33/U33-1)),"-")</f>
        <v>0.19575735886870804</v>
      </c>
      <c r="AQ33" s="243">
        <f>IFERROR(IF(Z33&lt;0,-(AE33/Z33-1),(AE33/Z33-1)),"-")</f>
        <v>2.3166379173642948E-2</v>
      </c>
      <c r="AR33" s="243">
        <f t="shared" si="1"/>
        <v>0.47127573201229067</v>
      </c>
    </row>
    <row r="34" spans="1:44" s="92" customFormat="1" x14ac:dyDescent="0.45">
      <c r="A34" s="23"/>
      <c r="B34" s="222"/>
      <c r="C34" s="85" t="s">
        <v>14</v>
      </c>
      <c r="D34" s="86"/>
      <c r="E34" s="87"/>
      <c r="F34" s="90">
        <f t="shared" ref="F34:U34" si="18">F33/F5</f>
        <v>0.27305440796860708</v>
      </c>
      <c r="G34" s="91">
        <f t="shared" si="18"/>
        <v>0.41527572388522821</v>
      </c>
      <c r="H34" s="88">
        <f t="shared" si="18"/>
        <v>0.20928761848236926</v>
      </c>
      <c r="I34" s="88">
        <f t="shared" si="18"/>
        <v>0.16655240826122958</v>
      </c>
      <c r="J34" s="89">
        <f t="shared" si="18"/>
        <v>0.53033732087883467</v>
      </c>
      <c r="K34" s="90">
        <f t="shared" si="18"/>
        <v>0.36498015392390776</v>
      </c>
      <c r="L34" s="91">
        <f t="shared" si="18"/>
        <v>0.66893486625369869</v>
      </c>
      <c r="M34" s="88">
        <f t="shared" si="18"/>
        <v>0.43197600379004392</v>
      </c>
      <c r="N34" s="88">
        <f t="shared" si="18"/>
        <v>0.48637854356086613</v>
      </c>
      <c r="O34" s="89">
        <f t="shared" si="18"/>
        <v>0.29834113163912213</v>
      </c>
      <c r="P34" s="90">
        <f t="shared" si="18"/>
        <v>0.48970906586245122</v>
      </c>
      <c r="Q34" s="91">
        <f t="shared" si="18"/>
        <v>0.53027028496714479</v>
      </c>
      <c r="R34" s="88">
        <f t="shared" si="18"/>
        <v>0.41979156960284764</v>
      </c>
      <c r="S34" s="89">
        <f t="shared" si="18"/>
        <v>0.41262165295081338</v>
      </c>
      <c r="T34" s="89">
        <f t="shared" si="18"/>
        <v>0.14341340686278578</v>
      </c>
      <c r="U34" s="90">
        <f t="shared" si="18"/>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90">
        <v>0.45853265523489489</v>
      </c>
      <c r="AF34" s="91">
        <v>0.50512728016653852</v>
      </c>
      <c r="AG34" s="366">
        <v>0.50746910021684677</v>
      </c>
      <c r="AH34" s="412">
        <v>0.48784026287717036</v>
      </c>
      <c r="AI34" s="382">
        <v>0.39327828761298966</v>
      </c>
      <c r="AJ34" s="382">
        <v>0.47565888353917007</v>
      </c>
      <c r="AK34" s="389">
        <f>AI34-AH34</f>
        <v>-9.4561975264180698E-2</v>
      </c>
      <c r="AL34" s="390">
        <f>AI34-AD34</f>
        <v>3.5244977482773165E-2</v>
      </c>
      <c r="AM34" s="270">
        <f>K34-F34</f>
        <v>9.1925745955300675E-2</v>
      </c>
      <c r="AN34" s="271">
        <f>P34-K34</f>
        <v>0.12472891193854346</v>
      </c>
      <c r="AO34" s="271">
        <f>U34-P34</f>
        <v>-0.10991086464540356</v>
      </c>
      <c r="AP34" s="271">
        <f>Z34-U34</f>
        <v>8.2024066211397129E-2</v>
      </c>
      <c r="AQ34" s="272">
        <f>AE34-Z34</f>
        <v>-3.2896121935498956E-3</v>
      </c>
      <c r="AR34" s="285">
        <f>AJ34-AE34</f>
        <v>1.7126228304275182E-2</v>
      </c>
    </row>
    <row r="35" spans="1:44" s="24" customFormat="1" x14ac:dyDescent="0.45">
      <c r="A35" s="23"/>
      <c r="B35" s="25"/>
      <c r="C35" s="93" t="s">
        <v>105</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97">
        <v>319015.29650699999</v>
      </c>
      <c r="AB35" s="98">
        <v>167728.37830899996</v>
      </c>
      <c r="AC35" s="98">
        <v>197274.37011699998</v>
      </c>
      <c r="AD35" s="98">
        <v>219685.65146599998</v>
      </c>
      <c r="AE35" s="99">
        <v>903703.69639900001</v>
      </c>
      <c r="AF35" s="97">
        <v>378496.466074</v>
      </c>
      <c r="AG35" s="365">
        <v>394023.87738999998</v>
      </c>
      <c r="AH35" s="411">
        <v>365388.42179100006</v>
      </c>
      <c r="AI35" s="383">
        <v>253424.642876</v>
      </c>
      <c r="AJ35" s="383">
        <v>1391333.4081310001</v>
      </c>
      <c r="AK35" s="325">
        <f>IFERROR(IF(AI35&lt;0,-(AI35/AH35-1),(AI35/AH35-1)),"-")</f>
        <v>-0.30642399221681593</v>
      </c>
      <c r="AL35" s="241">
        <f>IFERROR(IF(AI35&lt;0,-(AI35/AD35-1),(AI35/AD35-1)),"-")</f>
        <v>0.15357849356502773</v>
      </c>
      <c r="AM35" s="269">
        <f>IFERROR(IF(F35&lt;0,-(K35/F35-1),(K35/F35)-1),"-")</f>
        <v>0.29473489966145761</v>
      </c>
      <c r="AN35" s="242">
        <f>IFERROR(IF(K35&lt;0,-(P35/K35-1),(P35/K35-1)),"-")</f>
        <v>0.87370562276277086</v>
      </c>
      <c r="AO35" s="242">
        <f>IFERROR(IF(P35&lt;0,-(U35/P35-1),(U35/P35-1)),"-")</f>
        <v>3.3039592109189497E-2</v>
      </c>
      <c r="AP35" s="242">
        <f>IFERROR(IF(U35&lt;0,-(Z35/U35-1),(Z35/U35-1)),"-")</f>
        <v>-0.10237994221603242</v>
      </c>
      <c r="AQ35" s="243">
        <f>IFERROR(IF(Z35&lt;0,-(AE35/Z35-1),(AE35/Z35-1)),"-")</f>
        <v>0.14007477558518766</v>
      </c>
      <c r="AR35" s="243">
        <f t="shared" si="1"/>
        <v>0.53959025914695791</v>
      </c>
    </row>
    <row r="36" spans="1:44" s="92" customFormat="1" x14ac:dyDescent="0.45">
      <c r="A36" s="23"/>
      <c r="B36" s="84"/>
      <c r="C36" s="85" t="s">
        <v>15</v>
      </c>
      <c r="D36" s="86"/>
      <c r="E36" s="87"/>
      <c r="F36" s="90">
        <f t="shared" ref="F36:U36" si="19">F35/F5</f>
        <v>0.31460802732220566</v>
      </c>
      <c r="G36" s="91">
        <f t="shared" si="19"/>
        <v>0.47242921317625064</v>
      </c>
      <c r="H36" s="88">
        <f t="shared" si="19"/>
        <v>0.28973755795755241</v>
      </c>
      <c r="I36" s="88">
        <f t="shared" si="19"/>
        <v>0.24185990682735695</v>
      </c>
      <c r="J36" s="89">
        <f t="shared" si="19"/>
        <v>0.55763719785632082</v>
      </c>
      <c r="K36" s="90">
        <f t="shared" si="19"/>
        <v>0.41952782215517836</v>
      </c>
      <c r="L36" s="91">
        <f t="shared" si="19"/>
        <v>0.68657217930290637</v>
      </c>
      <c r="M36" s="88">
        <f t="shared" si="19"/>
        <v>0.45500437743608468</v>
      </c>
      <c r="N36" s="88">
        <f t="shared" si="19"/>
        <v>0.51626205514419832</v>
      </c>
      <c r="O36" s="89">
        <f t="shared" si="19"/>
        <v>0.31752343239172931</v>
      </c>
      <c r="P36" s="90">
        <f t="shared" si="19"/>
        <v>0.51174719009980274</v>
      </c>
      <c r="Q36" s="91">
        <f t="shared" si="19"/>
        <v>0.55202752698499524</v>
      </c>
      <c r="R36" s="88">
        <f t="shared" si="19"/>
        <v>0.4795278648190528</v>
      </c>
      <c r="S36" s="89">
        <f t="shared" si="19"/>
        <v>0.54794436365395927</v>
      </c>
      <c r="T36" s="89">
        <f t="shared" si="19"/>
        <v>0.27635120085562626</v>
      </c>
      <c r="U36" s="90">
        <f t="shared" si="19"/>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90">
        <v>0.47300060878115618</v>
      </c>
      <c r="AF36" s="91">
        <v>0.5683908913489778</v>
      </c>
      <c r="AG36" s="89">
        <v>0.55729993949688172</v>
      </c>
      <c r="AH36" s="88">
        <v>0.50799553826623478</v>
      </c>
      <c r="AI36" s="406">
        <v>0.41035942839066591</v>
      </c>
      <c r="AJ36" s="153">
        <v>0.51344996055146874</v>
      </c>
      <c r="AK36" s="389">
        <f>AI36-AH36</f>
        <v>-9.7636109875568866E-2</v>
      </c>
      <c r="AL36" s="390">
        <f>AI36-AD36</f>
        <v>-6.5591194497049976E-4</v>
      </c>
      <c r="AM36" s="270">
        <f>K36-F36</f>
        <v>0.1049197948329727</v>
      </c>
      <c r="AN36" s="271">
        <f>P36-K36</f>
        <v>9.2219367944624375E-2</v>
      </c>
      <c r="AO36" s="271">
        <f>U36-P36</f>
        <v>-4.3357021444385579E-2</v>
      </c>
      <c r="AP36" s="271">
        <f>Z36-U36</f>
        <v>-4.0847737166224918E-2</v>
      </c>
      <c r="AQ36" s="272">
        <f>AE36-Z36</f>
        <v>4.5458177291963942E-2</v>
      </c>
      <c r="AR36" s="285">
        <f>AJ36-AE36</f>
        <v>4.0449351770312558E-2</v>
      </c>
    </row>
    <row r="37" spans="1:44" x14ac:dyDescent="0.45">
      <c r="A37" s="23"/>
      <c r="B37" s="63" t="s">
        <v>43</v>
      </c>
      <c r="C37" s="100"/>
      <c r="D37" s="100"/>
      <c r="E37" s="101"/>
      <c r="F37" s="104">
        <f t="shared" ref="F37:P37" si="20">F38-F41</f>
        <v>60559.554405999996</v>
      </c>
      <c r="G37" s="105">
        <f t="shared" si="20"/>
        <v>11506.213701999999</v>
      </c>
      <c r="H37" s="102">
        <f t="shared" si="20"/>
        <v>4174.3412829999997</v>
      </c>
      <c r="I37" s="102">
        <f t="shared" si="20"/>
        <v>9050.314049999999</v>
      </c>
      <c r="J37" s="103">
        <f t="shared" si="20"/>
        <v>-22181.945767999998</v>
      </c>
      <c r="K37" s="104">
        <f t="shared" si="20"/>
        <v>2548.9232670000056</v>
      </c>
      <c r="L37" s="105">
        <f t="shared" si="20"/>
        <v>30734.699803000003</v>
      </c>
      <c r="M37" s="102">
        <f t="shared" si="20"/>
        <v>-17825.697823999999</v>
      </c>
      <c r="N37" s="102">
        <f t="shared" si="20"/>
        <v>-25133.741811</v>
      </c>
      <c r="O37" s="103">
        <f t="shared" si="20"/>
        <v>-94877.558759999985</v>
      </c>
      <c r="P37" s="104">
        <f t="shared" si="20"/>
        <v>-107102.29859199998</v>
      </c>
      <c r="Q37" s="105">
        <f>Q38-Q41</f>
        <v>44205.289649000006</v>
      </c>
      <c r="R37" s="102">
        <f>R38-R41</f>
        <v>-2365.4629349999996</v>
      </c>
      <c r="S37" s="103">
        <f>S38-S41</f>
        <v>74459.201130999994</v>
      </c>
      <c r="T37" s="103">
        <f>T38-T41</f>
        <v>-5737.6106299999992</v>
      </c>
      <c r="U37" s="104">
        <f t="shared" ref="U37:U44" si="21">SUM(Q37:T37)</f>
        <v>110561.41721500001</v>
      </c>
      <c r="V37" s="105">
        <v>17765.516294000005</v>
      </c>
      <c r="W37" s="103">
        <v>94494.508472000001</v>
      </c>
      <c r="X37" s="103">
        <v>169099.666409</v>
      </c>
      <c r="Y37" s="103">
        <v>-349089.34034300002</v>
      </c>
      <c r="Z37" s="104">
        <v>-67729.649168000033</v>
      </c>
      <c r="AA37" s="105">
        <v>79404.612741999998</v>
      </c>
      <c r="AB37" s="103">
        <v>28039.289161000001</v>
      </c>
      <c r="AC37" s="103">
        <v>91174.854378999997</v>
      </c>
      <c r="AD37" s="103">
        <v>-138049.02970600003</v>
      </c>
      <c r="AE37" s="104">
        <v>60569.726575999928</v>
      </c>
      <c r="AF37" s="105">
        <v>154800.49241400001</v>
      </c>
      <c r="AG37" s="367">
        <v>125961.972446</v>
      </c>
      <c r="AH37" s="413">
        <v>-127697.42409400002</v>
      </c>
      <c r="AI37" s="407">
        <v>387125.66576399998</v>
      </c>
      <c r="AJ37" s="105">
        <v>540190.70652999985</v>
      </c>
      <c r="AK37" s="391" t="s">
        <v>100</v>
      </c>
      <c r="AL37" s="241" t="s">
        <v>100</v>
      </c>
      <c r="AM37" s="269">
        <f t="shared" ref="AM37:AM45" si="22">IFERROR(IF(F37&lt;0,-(K37/F37-1),(K37/F37)-1),"-")</f>
        <v>-0.95791046859572881</v>
      </c>
      <c r="AN37" s="242" t="s">
        <v>101</v>
      </c>
      <c r="AO37" s="242" t="s">
        <v>100</v>
      </c>
      <c r="AP37" s="242" t="s">
        <v>101</v>
      </c>
      <c r="AQ37" s="243" t="s">
        <v>100</v>
      </c>
      <c r="AR37" s="243">
        <f t="shared" si="1"/>
        <v>7.918493397063548</v>
      </c>
    </row>
    <row r="38" spans="1:44" x14ac:dyDescent="0.45">
      <c r="A38" s="23"/>
      <c r="B38" s="32"/>
      <c r="C38" s="106" t="s">
        <v>44</v>
      </c>
      <c r="D38" s="34"/>
      <c r="E38" s="35"/>
      <c r="F38" s="109">
        <f t="shared" ref="F38:P38" si="23">SUM(F39:F40)</f>
        <v>169638.32065499999</v>
      </c>
      <c r="G38" s="110">
        <f t="shared" si="23"/>
        <v>15457.243782</v>
      </c>
      <c r="H38" s="107">
        <f t="shared" si="23"/>
        <v>10833.893309999999</v>
      </c>
      <c r="I38" s="107">
        <f t="shared" si="23"/>
        <v>12969.403539999999</v>
      </c>
      <c r="J38" s="108">
        <f t="shared" si="23"/>
        <v>2785.784361</v>
      </c>
      <c r="K38" s="109">
        <f t="shared" si="23"/>
        <v>42046.324993000002</v>
      </c>
      <c r="L38" s="110">
        <f t="shared" si="23"/>
        <v>38409.144329000002</v>
      </c>
      <c r="M38" s="107">
        <f t="shared" si="23"/>
        <v>1064.4458420000001</v>
      </c>
      <c r="N38" s="107">
        <f t="shared" si="23"/>
        <v>239.53424700000005</v>
      </c>
      <c r="O38" s="108">
        <f t="shared" si="23"/>
        <v>11834.496207</v>
      </c>
      <c r="P38" s="109">
        <f t="shared" si="23"/>
        <v>51547.620625000003</v>
      </c>
      <c r="Q38" s="110">
        <f>SUM(Q39:Q40)</f>
        <v>53681.947726000006</v>
      </c>
      <c r="R38" s="107">
        <f>SUM(R39:R40)</f>
        <v>5360.2289430000001</v>
      </c>
      <c r="S38" s="108">
        <f>SUM(S39:S40)</f>
        <v>86141.791963999989</v>
      </c>
      <c r="T38" s="108">
        <f>SUM(T39:T40)</f>
        <v>23810.027684000001</v>
      </c>
      <c r="U38" s="109">
        <f t="shared" si="21"/>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109">
        <v>520988.65243599995</v>
      </c>
      <c r="AF38" s="110">
        <v>189608.13499200001</v>
      </c>
      <c r="AG38" s="368">
        <v>144105.91347</v>
      </c>
      <c r="AH38" s="414">
        <v>-21460.990155</v>
      </c>
      <c r="AI38" s="384">
        <v>417363.397367</v>
      </c>
      <c r="AJ38" s="384">
        <v>729616.45567399985</v>
      </c>
      <c r="AK38" s="326" t="s">
        <v>100</v>
      </c>
      <c r="AL38" s="244">
        <f>IFERROR(IF(AI38&lt;0,-(AI38/AD38-1),(AI38/AD38-1)),"-")</f>
        <v>1.1899401983391775</v>
      </c>
      <c r="AM38" s="273">
        <f t="shared" si="22"/>
        <v>-0.75214135090083079</v>
      </c>
      <c r="AN38" s="274">
        <f t="shared" ref="AN38:AN45" si="24">IFERROR(IF(K38&lt;0,-(P38/K38-1),(P38/K38-1)),"-")</f>
        <v>0.22597208278206971</v>
      </c>
      <c r="AO38" s="274">
        <f t="shared" ref="AO38:AO45" si="25">IFERROR(IF(P38&lt;0,-(U38/P38-1),(U38/P38-1)),"-")</f>
        <v>2.2784053709559551</v>
      </c>
      <c r="AP38" s="274">
        <f t="shared" ref="AP38:AP45" si="26">IFERROR(IF(U38&lt;0,-(Z38/U38-1),(Z38/U38-1)),"-")</f>
        <v>0.88456148835366921</v>
      </c>
      <c r="AQ38" s="275">
        <f t="shared" ref="AQ38:AQ45" si="27">IFERROR(IF(Z38&lt;0,-(AE38/Z38-1),(AE38/Z38-1)),"-")</f>
        <v>0.63586204484577857</v>
      </c>
      <c r="AR38" s="275">
        <f t="shared" si="1"/>
        <v>0.40044596415394751</v>
      </c>
    </row>
    <row r="39" spans="1:44"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78">
        <v>131945.204406</v>
      </c>
      <c r="AB39" s="76">
        <v>74026.156428999995</v>
      </c>
      <c r="AC39" s="76">
        <v>94670.209241999997</v>
      </c>
      <c r="AD39" s="76">
        <v>182809.20974399999</v>
      </c>
      <c r="AE39" s="112">
        <v>483450.77982099995</v>
      </c>
      <c r="AF39" s="334">
        <v>180667.52071000001</v>
      </c>
      <c r="AG39" s="61">
        <v>134790.04614600001</v>
      </c>
      <c r="AH39" s="58">
        <v>-28286.879980000002</v>
      </c>
      <c r="AI39" s="401">
        <v>409912.03758</v>
      </c>
      <c r="AJ39" s="61">
        <v>697082.72445599991</v>
      </c>
      <c r="AK39" s="392" t="s">
        <v>100</v>
      </c>
      <c r="AL39" s="240">
        <f>IFERROR(IF(AI39&lt;0,-(AI39/AD39-1),(AI39/AD39-1)),"-")</f>
        <v>1.2422942375497783</v>
      </c>
      <c r="AM39" s="276">
        <f t="shared" si="22"/>
        <v>-0.77905811125463642</v>
      </c>
      <c r="AN39" s="267">
        <f t="shared" si="24"/>
        <v>0.32247243072709897</v>
      </c>
      <c r="AO39" s="267">
        <f t="shared" si="25"/>
        <v>2.2881431770630645</v>
      </c>
      <c r="AP39" s="267">
        <f t="shared" si="26"/>
        <v>0.80091833812193736</v>
      </c>
      <c r="AQ39" s="268">
        <f t="shared" si="27"/>
        <v>0.69775629502406566</v>
      </c>
      <c r="AR39" s="268">
        <f t="shared" si="1"/>
        <v>0.44188975083274928</v>
      </c>
    </row>
    <row r="40" spans="1:44"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118">
        <v>9868.2672980000007</v>
      </c>
      <c r="AB40" s="116">
        <v>11309.322811</v>
      </c>
      <c r="AC40" s="116">
        <v>8587.3943080000008</v>
      </c>
      <c r="AD40" s="116">
        <v>7772.8881979999996</v>
      </c>
      <c r="AE40" s="117">
        <v>37537.872615</v>
      </c>
      <c r="AF40" s="337">
        <v>8940.6142820000005</v>
      </c>
      <c r="AG40" s="61">
        <v>9315.8673240000007</v>
      </c>
      <c r="AH40" s="58">
        <v>6825.8898250000002</v>
      </c>
      <c r="AI40" s="401">
        <v>7451.3597870000003</v>
      </c>
      <c r="AJ40" s="61">
        <v>32533.731218000001</v>
      </c>
      <c r="AK40" s="393">
        <f>IFERROR(IF(AI40&lt;0,-(AI40/AH40-1),(AI40/AH40-1)),"-")</f>
        <v>9.1632003743922219E-2</v>
      </c>
      <c r="AL40" s="245">
        <f>IFERROR(IF(AI40&lt;0,-(AI40/AD40-1),(AI40/AD40-1)),"-")</f>
        <v>-4.1365371893902991E-2</v>
      </c>
      <c r="AM40" s="277">
        <f t="shared" si="22"/>
        <v>0.12298868372821681</v>
      </c>
      <c r="AN40" s="278">
        <f t="shared" si="24"/>
        <v>-0.39130671892242019</v>
      </c>
      <c r="AO40" s="278">
        <f t="shared" si="25"/>
        <v>2.1430729890063347</v>
      </c>
      <c r="AP40" s="278">
        <f t="shared" si="26"/>
        <v>2.1006557456159745</v>
      </c>
      <c r="AQ40" s="279">
        <f t="shared" si="27"/>
        <v>0.11319197423651883</v>
      </c>
      <c r="AR40" s="279">
        <f t="shared" si="1"/>
        <v>-0.13330913683692247</v>
      </c>
    </row>
    <row r="41" spans="1:44" x14ac:dyDescent="0.45">
      <c r="A41" s="23"/>
      <c r="B41" s="32"/>
      <c r="C41" s="106" t="s">
        <v>47</v>
      </c>
      <c r="D41" s="34"/>
      <c r="E41" s="35"/>
      <c r="F41" s="109">
        <f t="shared" ref="F41:P41" si="28">SUM(F42:F43)</f>
        <v>109078.76624899999</v>
      </c>
      <c r="G41" s="110">
        <f t="shared" si="28"/>
        <v>3951.03008</v>
      </c>
      <c r="H41" s="107">
        <f t="shared" si="28"/>
        <v>6659.5520269999997</v>
      </c>
      <c r="I41" s="107">
        <f t="shared" si="28"/>
        <v>3919.0894900000003</v>
      </c>
      <c r="J41" s="108">
        <f t="shared" si="28"/>
        <v>24967.730129</v>
      </c>
      <c r="K41" s="109">
        <f t="shared" si="28"/>
        <v>39497.401725999996</v>
      </c>
      <c r="L41" s="110">
        <f t="shared" si="28"/>
        <v>7674.4445259999993</v>
      </c>
      <c r="M41" s="107">
        <f t="shared" si="28"/>
        <v>18890.143666</v>
      </c>
      <c r="N41" s="107">
        <f t="shared" si="28"/>
        <v>25373.276057999999</v>
      </c>
      <c r="O41" s="108">
        <f t="shared" si="28"/>
        <v>106712.05496699999</v>
      </c>
      <c r="P41" s="119">
        <f t="shared" si="28"/>
        <v>158649.91921699999</v>
      </c>
      <c r="Q41" s="110">
        <f>SUM(Q42:Q43)</f>
        <v>9476.658077</v>
      </c>
      <c r="R41" s="107">
        <f>SUM(R42:R43)</f>
        <v>7725.6918779999996</v>
      </c>
      <c r="S41" s="108">
        <f>SUM(S42:S43)</f>
        <v>11682.590833</v>
      </c>
      <c r="T41" s="108">
        <f>SUM(T42:T43)</f>
        <v>29547.638314</v>
      </c>
      <c r="U41" s="119">
        <f t="shared" si="21"/>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119">
        <v>460418.92586000002</v>
      </c>
      <c r="AF41" s="338">
        <v>34807.642577999999</v>
      </c>
      <c r="AG41" s="356">
        <v>18143.941024</v>
      </c>
      <c r="AH41" s="414">
        <v>106236.43393900001</v>
      </c>
      <c r="AI41" s="384">
        <v>30237.731603</v>
      </c>
      <c r="AJ41" s="384">
        <v>189425.74914400003</v>
      </c>
      <c r="AK41" s="327">
        <f>IFERROR(IF(AI41&lt;0,-(AI41/AH41-1),(AI41/AH41-1)),"-")</f>
        <v>-0.71537324360527554</v>
      </c>
      <c r="AL41" s="246">
        <f>IFERROR(IF(AI41&lt;0,-(AI41/AD41-1),(AI41/AD41-1)),"-")</f>
        <v>-0.90798883897757876</v>
      </c>
      <c r="AM41" s="280">
        <f t="shared" si="22"/>
        <v>-0.63790017907025875</v>
      </c>
      <c r="AN41" s="281">
        <f t="shared" si="24"/>
        <v>3.0167178671037833</v>
      </c>
      <c r="AO41" s="281">
        <f t="shared" si="25"/>
        <v>-0.63168856693789788</v>
      </c>
      <c r="AP41" s="281">
        <f t="shared" si="26"/>
        <v>5.6094845089044005</v>
      </c>
      <c r="AQ41" s="282">
        <f t="shared" si="27"/>
        <v>0.19214895553805822</v>
      </c>
      <c r="AR41" s="282">
        <f t="shared" si="1"/>
        <v>-0.58857957719661835</v>
      </c>
    </row>
    <row r="42" spans="1:44"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120">
        <v>451486.921676</v>
      </c>
      <c r="AF42" s="334">
        <v>32527.827683</v>
      </c>
      <c r="AG42" s="320">
        <v>15713.316644</v>
      </c>
      <c r="AH42" s="58">
        <v>103870.83822400001</v>
      </c>
      <c r="AI42" s="401">
        <v>27855.850840999999</v>
      </c>
      <c r="AJ42" s="320">
        <v>179967.83339200003</v>
      </c>
      <c r="AK42" s="235">
        <f>IFERROR(IF(AI42&lt;0,-(AI42/AH42-1),(AI42/AH42-1)),"-")</f>
        <v>-0.73182221962117822</v>
      </c>
      <c r="AL42" s="236">
        <f>IFERROR(IF(AI42&lt;0,-(AI42/AD42-1),(AI42/AD42-1)),"-")</f>
        <v>-0.91462588681031509</v>
      </c>
      <c r="AM42" s="258">
        <f t="shared" si="22"/>
        <v>-0.69531576671977935</v>
      </c>
      <c r="AN42" s="259">
        <f t="shared" si="24"/>
        <v>3.9768572697633093</v>
      </c>
      <c r="AO42" s="259">
        <f t="shared" si="25"/>
        <v>-0.66355857832775822</v>
      </c>
      <c r="AP42" s="259">
        <f t="shared" si="26"/>
        <v>6.3578983841999204</v>
      </c>
      <c r="AQ42" s="260">
        <f t="shared" si="27"/>
        <v>0.19248522536308821</v>
      </c>
      <c r="AR42" s="260">
        <f t="shared" si="1"/>
        <v>-0.60138860119374593</v>
      </c>
    </row>
    <row r="43" spans="1:44" x14ac:dyDescent="0.45">
      <c r="A43" s="23"/>
      <c r="B43" s="121"/>
      <c r="C43" s="122"/>
      <c r="D43" s="123" t="s">
        <v>110</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60">
        <v>8932.0041839999994</v>
      </c>
      <c r="AF43" s="339">
        <v>2279.814895</v>
      </c>
      <c r="AG43" s="320">
        <v>2430.6243800000002</v>
      </c>
      <c r="AH43" s="58">
        <v>2365.5957149999999</v>
      </c>
      <c r="AI43" s="401">
        <v>2381.8807619999998</v>
      </c>
      <c r="AJ43" s="320">
        <v>9457.9157520000008</v>
      </c>
      <c r="AK43" s="235">
        <f>IFERROR(IF(AI43&lt;0,-(AI43/AH43-1),(AI43/AH43-1)),"-")</f>
        <v>6.8841209411811821E-3</v>
      </c>
      <c r="AL43" s="236">
        <f>IFERROR(IF(AI43&lt;0,-(AI43/AD43-1),(AI43/AD43-1)),"-")</f>
        <v>1.3005410349979929E-2</v>
      </c>
      <c r="AM43" s="258">
        <f t="shared" si="22"/>
        <v>6.680221622974658E-2</v>
      </c>
      <c r="AN43" s="259">
        <f t="shared" si="24"/>
        <v>-0.34898907196873785</v>
      </c>
      <c r="AO43" s="259">
        <f t="shared" si="25"/>
        <v>0.22237683899010996</v>
      </c>
      <c r="AP43" s="259">
        <f t="shared" si="26"/>
        <v>8.9280986451810485E-2</v>
      </c>
      <c r="AQ43" s="260">
        <f t="shared" si="27"/>
        <v>0.17539509021780586</v>
      </c>
      <c r="AR43" s="260">
        <f t="shared" si="1"/>
        <v>5.8879458312622868E-2</v>
      </c>
    </row>
    <row r="44" spans="1:44" s="24" customFormat="1" x14ac:dyDescent="0.45">
      <c r="A44" s="23"/>
      <c r="B44" s="25" t="s">
        <v>109</v>
      </c>
      <c r="C44" s="26"/>
      <c r="D44" s="26"/>
      <c r="E44" s="27"/>
      <c r="F44" s="131">
        <f t="shared" ref="F44:T44" si="29">F31+F37</f>
        <v>360811.02333000005</v>
      </c>
      <c r="G44" s="132">
        <f t="shared" si="29"/>
        <v>110625.097727</v>
      </c>
      <c r="H44" s="129">
        <f t="shared" si="29"/>
        <v>36318.307088999994</v>
      </c>
      <c r="I44" s="129">
        <f t="shared" si="29"/>
        <v>38706.30097299999</v>
      </c>
      <c r="J44" s="130">
        <f t="shared" si="29"/>
        <v>176195.50394900003</v>
      </c>
      <c r="K44" s="131">
        <f t="shared" si="29"/>
        <v>361845.20973800018</v>
      </c>
      <c r="L44" s="132">
        <f t="shared" si="29"/>
        <v>369671.90437600005</v>
      </c>
      <c r="M44" s="129">
        <f t="shared" si="29"/>
        <v>156950.65065999998</v>
      </c>
      <c r="N44" s="129">
        <f t="shared" si="29"/>
        <v>142456.55986899999</v>
      </c>
      <c r="O44" s="130">
        <f t="shared" si="29"/>
        <v>-2310.6608809999598</v>
      </c>
      <c r="P44" s="133">
        <f t="shared" si="29"/>
        <v>666768.45402400009</v>
      </c>
      <c r="Q44" s="132">
        <f t="shared" si="29"/>
        <v>274448.825113</v>
      </c>
      <c r="R44" s="129">
        <f t="shared" si="29"/>
        <v>174526.32741699999</v>
      </c>
      <c r="S44" s="130">
        <f t="shared" si="29"/>
        <v>272682.23160199996</v>
      </c>
      <c r="T44" s="130">
        <f t="shared" si="29"/>
        <v>39512.086543000027</v>
      </c>
      <c r="U44" s="133">
        <f t="shared" si="21"/>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133">
        <v>828615.33554599993</v>
      </c>
      <c r="AF44" s="340">
        <v>465301.341044</v>
      </c>
      <c r="AG44" s="357">
        <v>458071.36889499996</v>
      </c>
      <c r="AH44" s="415">
        <v>196722.86310300004</v>
      </c>
      <c r="AI44" s="385">
        <v>602582.81767600006</v>
      </c>
      <c r="AJ44" s="385">
        <v>1722678.390718</v>
      </c>
      <c r="AK44" s="325">
        <f>IFERROR(IF(AI44&lt;0,-(AI44/AH44-1),(AI44/AH44-1)),"-")</f>
        <v>2.0631051631273793</v>
      </c>
      <c r="AL44" s="241">
        <f>IFERROR(IF(AI44&lt;0,-(AI44/AD44-1),(AI44/AD44-1)),"-")</f>
        <v>21.931136363843194</v>
      </c>
      <c r="AM44" s="269">
        <f t="shared" si="22"/>
        <v>2.8662827384136058E-3</v>
      </c>
      <c r="AN44" s="242">
        <f t="shared" si="24"/>
        <v>0.84268973605256359</v>
      </c>
      <c r="AO44" s="242">
        <f t="shared" si="25"/>
        <v>0.14157990840940715</v>
      </c>
      <c r="AP44" s="242">
        <f t="shared" si="26"/>
        <v>-0.1015444697650022</v>
      </c>
      <c r="AQ44" s="243">
        <f t="shared" si="27"/>
        <v>0.21164395355358012</v>
      </c>
      <c r="AR44" s="243">
        <f t="shared" si="1"/>
        <v>1.0789844416563623</v>
      </c>
    </row>
    <row r="45" spans="1:44" x14ac:dyDescent="0.45">
      <c r="A45" s="23"/>
      <c r="B45" s="32"/>
      <c r="C45" s="72" t="s">
        <v>111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77">
        <v>234555.021194</v>
      </c>
      <c r="AF45" s="334">
        <v>116677.629363</v>
      </c>
      <c r="AG45" s="61">
        <v>116665.238037</v>
      </c>
      <c r="AH45" s="58">
        <v>75361.964370999995</v>
      </c>
      <c r="AI45" s="401">
        <v>111380.905235</v>
      </c>
      <c r="AJ45" s="61">
        <v>420085.73700600001</v>
      </c>
      <c r="AK45" s="392">
        <f>IFERROR(IF(AI45&lt;0,-(AI45/AH45-1),(AI45/AH45-1)),"-")</f>
        <v>0.47794588642464353</v>
      </c>
      <c r="AL45" s="240">
        <f>IFERROR(IF(AI45&lt;0,-(AI45/AD45-1),(AI45/AD45-1)),"-")</f>
        <v>1.8193646491989433</v>
      </c>
      <c r="AM45" s="276">
        <f t="shared" si="22"/>
        <v>-0.24423606031704426</v>
      </c>
      <c r="AN45" s="267">
        <f t="shared" si="24"/>
        <v>0.33156774699509439</v>
      </c>
      <c r="AO45" s="267">
        <f t="shared" si="25"/>
        <v>1.0896983207268942</v>
      </c>
      <c r="AP45" s="267">
        <f t="shared" si="26"/>
        <v>-0.26941639376049442</v>
      </c>
      <c r="AQ45" s="268">
        <f t="shared" si="27"/>
        <v>0.39034946257337988</v>
      </c>
      <c r="AR45" s="268">
        <f t="shared" si="1"/>
        <v>0.79099016882076434</v>
      </c>
    </row>
    <row r="46" spans="1:44" s="142" customFormat="1" x14ac:dyDescent="0.45">
      <c r="A46" s="23"/>
      <c r="B46" s="134"/>
      <c r="C46" s="135" t="s">
        <v>49</v>
      </c>
      <c r="D46" s="136"/>
      <c r="E46" s="137"/>
      <c r="F46" s="140">
        <f>F45/F44</f>
        <v>0.30432526843164831</v>
      </c>
      <c r="G46" s="141">
        <f t="shared" ref="G46:U46" si="30">G45/G44</f>
        <v>0.15662440735427385</v>
      </c>
      <c r="H46" s="138">
        <f t="shared" si="30"/>
        <v>0.43900314675815488</v>
      </c>
      <c r="I46" s="138">
        <f t="shared" si="30"/>
        <v>0.22641670321618312</v>
      </c>
      <c r="J46" s="139">
        <f t="shared" si="30"/>
        <v>0.23242160738592679</v>
      </c>
      <c r="K46" s="140">
        <f t="shared" si="30"/>
        <v>0.22934070850098368</v>
      </c>
      <c r="L46" s="141">
        <f t="shared" si="30"/>
        <v>0.23239153544008792</v>
      </c>
      <c r="M46" s="138">
        <f t="shared" si="30"/>
        <v>0.22781162272118233</v>
      </c>
      <c r="N46" s="138">
        <f t="shared" si="30"/>
        <v>0.22797838557146946</v>
      </c>
      <c r="O46" s="139">
        <f t="shared" si="30"/>
        <v>18.886179739241779</v>
      </c>
      <c r="P46" s="140">
        <f t="shared" si="30"/>
        <v>0.16572659224070391</v>
      </c>
      <c r="Q46" s="141">
        <f t="shared" si="30"/>
        <v>0.28234640677399458</v>
      </c>
      <c r="R46" s="138">
        <f t="shared" si="30"/>
        <v>0.17569856269726974</v>
      </c>
      <c r="S46" s="139">
        <f t="shared" si="30"/>
        <v>0.3362988431158469</v>
      </c>
      <c r="T46" s="139">
        <f t="shared" si="30"/>
        <v>0.78603598005892272</v>
      </c>
      <c r="U46" s="140">
        <f t="shared" si="30"/>
        <v>0.30336779664222052</v>
      </c>
      <c r="V46" s="153">
        <v>0.25401275180491245</v>
      </c>
      <c r="W46" s="151">
        <v>0.24185985688952477</v>
      </c>
      <c r="X46" s="151">
        <v>0.26483678750167394</v>
      </c>
      <c r="Y46" s="151">
        <v>0.2775323479325944</v>
      </c>
      <c r="Z46" s="152">
        <v>0.24668504052708759</v>
      </c>
      <c r="AA46" s="153">
        <v>0.26263065799170654</v>
      </c>
      <c r="AB46" s="151">
        <v>0.19428473813227265</v>
      </c>
      <c r="AC46" s="151">
        <v>0.24562878460641827</v>
      </c>
      <c r="AD46" s="151">
        <v>1.5033784698160937</v>
      </c>
      <c r="AE46" s="152">
        <v>0.28306864612811511</v>
      </c>
      <c r="AF46" s="341">
        <v>0.25075713106953346</v>
      </c>
      <c r="AG46" s="153">
        <v>0.25468790664308522</v>
      </c>
      <c r="AH46" s="150">
        <v>0.38308696397704428</v>
      </c>
      <c r="AI46" s="406">
        <v>0.18483916561804103</v>
      </c>
      <c r="AJ46" s="153">
        <v>0.24385615984357434</v>
      </c>
      <c r="AK46" s="389">
        <f>AI46-AH46</f>
        <v>-0.19824779835900325</v>
      </c>
      <c r="AL46" s="390">
        <f>AI46-AD46</f>
        <v>-1.3185393041980527</v>
      </c>
      <c r="AM46" s="283">
        <f>K46-F46</f>
        <v>-7.4984559930664635E-2</v>
      </c>
      <c r="AN46" s="284">
        <f>P46-K46</f>
        <v>-6.3614116260279768E-2</v>
      </c>
      <c r="AO46" s="284">
        <f>U46-P46</f>
        <v>0.13764120440151661</v>
      </c>
      <c r="AP46" s="284">
        <f>Z46-U46</f>
        <v>-5.6682756115132932E-2</v>
      </c>
      <c r="AQ46" s="285">
        <f>AE46-Z46</f>
        <v>3.6383605601027519E-2</v>
      </c>
      <c r="AR46" s="285">
        <f>AJ46-AE46</f>
        <v>-3.9212486284540771E-2</v>
      </c>
    </row>
    <row r="47" spans="1:44" s="24" customFormat="1" x14ac:dyDescent="0.45">
      <c r="A47" s="23"/>
      <c r="B47" s="63" t="s">
        <v>97</v>
      </c>
      <c r="C47" s="144"/>
      <c r="D47" s="144"/>
      <c r="E47" s="145"/>
      <c r="F47" s="224">
        <v>0</v>
      </c>
      <c r="G47" s="225">
        <v>0</v>
      </c>
      <c r="H47" s="226">
        <v>0</v>
      </c>
      <c r="I47" s="226">
        <v>0</v>
      </c>
      <c r="J47" s="227">
        <v>0</v>
      </c>
      <c r="K47" s="224">
        <v>0</v>
      </c>
      <c r="L47" s="225">
        <v>0</v>
      </c>
      <c r="M47" s="226">
        <v>0</v>
      </c>
      <c r="N47" s="226">
        <v>0</v>
      </c>
      <c r="O47" s="227">
        <v>0</v>
      </c>
      <c r="P47" s="224">
        <v>0</v>
      </c>
      <c r="Q47" s="225">
        <v>-2941.048182</v>
      </c>
      <c r="R47" s="226">
        <v>-2554.75461</v>
      </c>
      <c r="S47" s="227">
        <v>-2668.1056979999998</v>
      </c>
      <c r="T47" s="227">
        <v>-2213.6342629999999</v>
      </c>
      <c r="U47" s="224">
        <v>-10377.542753</v>
      </c>
      <c r="V47" s="225">
        <v>-2979.7721649999999</v>
      </c>
      <c r="W47" s="227">
        <v>-3419.1232960000002</v>
      </c>
      <c r="X47" s="227">
        <v>-4238.2951380000004</v>
      </c>
      <c r="Y47" s="227">
        <v>-4383.4917400000004</v>
      </c>
      <c r="Z47" s="224">
        <v>-15020.682339000003</v>
      </c>
      <c r="AA47" s="225">
        <v>0</v>
      </c>
      <c r="AB47" s="227">
        <v>0</v>
      </c>
      <c r="AC47" s="227">
        <v>0</v>
      </c>
      <c r="AD47" s="227">
        <v>0</v>
      </c>
      <c r="AE47" s="224">
        <v>0</v>
      </c>
      <c r="AF47" s="342">
        <v>0</v>
      </c>
      <c r="AG47" s="225">
        <v>0</v>
      </c>
      <c r="AH47" s="226">
        <v>0</v>
      </c>
      <c r="AI47" s="408">
        <v>0</v>
      </c>
      <c r="AJ47" s="225">
        <v>0</v>
      </c>
      <c r="AK47" s="394" t="str">
        <f>IFERROR(IF(AI47&lt;0,-(AI47/AH47-1),(AI47/AH47-1)),"-")</f>
        <v>-</v>
      </c>
      <c r="AL47" s="328" t="str">
        <f>IFERROR(IF(AI47&lt;0,-(AI47/AD47-1),(AI47/AD47-1)),"-")</f>
        <v>-</v>
      </c>
      <c r="AM47" s="269" t="str">
        <f>IFERROR(IF(F47&lt;0,-(K47/F47-1),(K47/F47)-1),"-")</f>
        <v>-</v>
      </c>
      <c r="AN47" s="242" t="str">
        <f>IFERROR(IF(K47&lt;0,-(P47/K47-1),(P47/K47-1)),"-")</f>
        <v>-</v>
      </c>
      <c r="AO47" s="242" t="str">
        <f>IFERROR(IF(P47&lt;0,-(U47/P47-1),(U47/P47-1)),"-")</f>
        <v>-</v>
      </c>
      <c r="AP47" s="242" t="s">
        <v>102</v>
      </c>
      <c r="AQ47" s="243" t="s">
        <v>99</v>
      </c>
      <c r="AR47" s="243" t="str">
        <f t="shared" si="1"/>
        <v>-</v>
      </c>
    </row>
    <row r="48" spans="1:44" s="24" customFormat="1" x14ac:dyDescent="0.45">
      <c r="A48" s="23"/>
      <c r="B48" s="63" t="s">
        <v>112</v>
      </c>
      <c r="C48" s="144"/>
      <c r="D48" s="144"/>
      <c r="E48" s="145"/>
      <c r="F48" s="148">
        <f>F44-F45+F47</f>
        <v>251007.11180200006</v>
      </c>
      <c r="G48" s="149">
        <f t="shared" ref="G48:U48" si="31">G44-G45+G47</f>
        <v>93298.507356999995</v>
      </c>
      <c r="H48" s="146">
        <f t="shared" si="31"/>
        <v>20374.455991999996</v>
      </c>
      <c r="I48" s="146">
        <f t="shared" si="31"/>
        <v>29942.547912999991</v>
      </c>
      <c r="J48" s="147">
        <f t="shared" si="31"/>
        <v>135243.86170700003</v>
      </c>
      <c r="K48" s="148">
        <f t="shared" si="31"/>
        <v>278859.37296900019</v>
      </c>
      <c r="L48" s="149">
        <f t="shared" si="31"/>
        <v>283763.28290900006</v>
      </c>
      <c r="M48" s="146">
        <f t="shared" si="31"/>
        <v>121195.46824599997</v>
      </c>
      <c r="N48" s="146">
        <f t="shared" si="31"/>
        <v>109979.54333599999</v>
      </c>
      <c r="O48" s="147">
        <f t="shared" si="31"/>
        <v>41328.895834000039</v>
      </c>
      <c r="P48" s="148">
        <f t="shared" si="31"/>
        <v>556267.19032500009</v>
      </c>
      <c r="Q48" s="149">
        <f t="shared" si="31"/>
        <v>194018.13731700002</v>
      </c>
      <c r="R48" s="146">
        <f t="shared" si="31"/>
        <v>141307.54792699998</v>
      </c>
      <c r="S48" s="147">
        <f t="shared" si="31"/>
        <v>178311.40687799995</v>
      </c>
      <c r="T48" s="147">
        <f t="shared" si="31"/>
        <v>6240.5306100000271</v>
      </c>
      <c r="U48" s="148">
        <f t="shared" si="31"/>
        <v>519877.62273200002</v>
      </c>
      <c r="V48" s="149">
        <v>245232.30971799997</v>
      </c>
      <c r="W48" s="147">
        <v>193957.08786100001</v>
      </c>
      <c r="X48" s="147">
        <v>226407.09563500009</v>
      </c>
      <c r="Y48" s="147">
        <v>-165442.46099699996</v>
      </c>
      <c r="Z48" s="148">
        <v>500154.03221699974</v>
      </c>
      <c r="AA48" s="149">
        <v>267225.47901800001</v>
      </c>
      <c r="AB48" s="147">
        <v>128511.34400199997</v>
      </c>
      <c r="AC48" s="147">
        <v>211551.23599700004</v>
      </c>
      <c r="AD48" s="147">
        <v>-13227.744665000035</v>
      </c>
      <c r="AE48" s="148">
        <v>594060.3143519999</v>
      </c>
      <c r="AF48" s="343">
        <v>348623.71168100002</v>
      </c>
      <c r="AG48" s="149">
        <v>341406.13085799996</v>
      </c>
      <c r="AH48" s="146">
        <v>121360.89873200005</v>
      </c>
      <c r="AI48" s="386">
        <v>491201.91244100005</v>
      </c>
      <c r="AJ48" s="149">
        <v>1302592.653712</v>
      </c>
      <c r="AK48" s="395">
        <f>IFERROR(IF(AI48&lt;0,-(AI48/AH48-1),(AI48/AH48-1)),"-")</f>
        <v>3.0474478812629417</v>
      </c>
      <c r="AL48" s="247" t="s">
        <v>100</v>
      </c>
      <c r="AM48" s="269">
        <f>IFERROR(IF(F48&lt;0,-(K48/F48-1),(K48/F48)-1),"-")</f>
        <v>0.11096203994797804</v>
      </c>
      <c r="AN48" s="242">
        <f>IFERROR(IF(K48&lt;0,-(P48/K48-1),(P48/K48-1)),"-")</f>
        <v>0.99479466801655025</v>
      </c>
      <c r="AO48" s="242">
        <f>IFERROR(IF(P48&lt;0,-(U48/P48-1),(U48/P48-1)),"-")</f>
        <v>-6.5417425701018606E-2</v>
      </c>
      <c r="AP48" s="242">
        <f>IFERROR(IF(U48&lt;0,-(Z48/U48-1),(Z48/U48-1)),"-")</f>
        <v>-3.7938910336919651E-2</v>
      </c>
      <c r="AQ48" s="243">
        <f>IFERROR(IF(Z48&lt;0,-(AE48/Z48-1),(AE48/Z48-1)),"-")</f>
        <v>0.18775472371730761</v>
      </c>
      <c r="AR48" s="243">
        <f t="shared" si="1"/>
        <v>1.1926942807699015</v>
      </c>
    </row>
    <row r="49" spans="1:44" s="142" customFormat="1" x14ac:dyDescent="0.45">
      <c r="A49" s="23"/>
      <c r="B49" s="223"/>
      <c r="C49" s="135" t="s">
        <v>50</v>
      </c>
      <c r="D49" s="136"/>
      <c r="E49" s="137"/>
      <c r="F49" s="152">
        <f t="shared" ref="F49:U49" si="32">F48/F5</f>
        <v>0.22410669665998822</v>
      </c>
      <c r="G49" s="153">
        <f t="shared" si="32"/>
        <v>0.36494568325532106</v>
      </c>
      <c r="H49" s="150">
        <f t="shared" si="32"/>
        <v>0.10214966440829595</v>
      </c>
      <c r="I49" s="150">
        <f t="shared" si="32"/>
        <v>0.12611404176327157</v>
      </c>
      <c r="J49" s="151">
        <f t="shared" si="32"/>
        <v>0.34243475615125574</v>
      </c>
      <c r="K49" s="152">
        <f t="shared" si="32"/>
        <v>0.25642724561540969</v>
      </c>
      <c r="L49" s="153">
        <f t="shared" si="32"/>
        <v>0.54397659551535649</v>
      </c>
      <c r="M49" s="150">
        <f t="shared" si="32"/>
        <v>0.2822606143732741</v>
      </c>
      <c r="N49" s="150">
        <f t="shared" si="32"/>
        <v>0.29985237076820298</v>
      </c>
      <c r="O49" s="151">
        <f t="shared" si="32"/>
        <v>0.11720237844340205</v>
      </c>
      <c r="P49" s="152">
        <f t="shared" si="32"/>
        <v>0.33300879620467805</v>
      </c>
      <c r="Q49" s="153">
        <f t="shared" si="32"/>
        <v>0.42097922370917612</v>
      </c>
      <c r="R49" s="150">
        <f t="shared" si="32"/>
        <v>0.30774709789889759</v>
      </c>
      <c r="S49" s="151">
        <f t="shared" si="32"/>
        <v>0.34172454204206165</v>
      </c>
      <c r="T49" s="151">
        <f t="shared" si="32"/>
        <v>1.4070715491354038E-2</v>
      </c>
      <c r="U49" s="152">
        <f t="shared" si="32"/>
        <v>0.27574568299484364</v>
      </c>
      <c r="V49" s="153">
        <v>0.4689210313724031</v>
      </c>
      <c r="W49" s="151">
        <v>0.4579262917859257</v>
      </c>
      <c r="X49" s="151">
        <v>0.52200879432647651</v>
      </c>
      <c r="Y49" s="151">
        <v>-0.34920665881860108</v>
      </c>
      <c r="Z49" s="152">
        <v>0.26976790264793876</v>
      </c>
      <c r="AA49" s="153">
        <v>0.49605846394637515</v>
      </c>
      <c r="AB49" s="151">
        <v>0.33202732625249637</v>
      </c>
      <c r="AC49" s="151">
        <v>0.46982782895260083</v>
      </c>
      <c r="AD49" s="151">
        <v>-2.4745377433059157E-2</v>
      </c>
      <c r="AE49" s="152">
        <v>0.31093254510398605</v>
      </c>
      <c r="AF49" s="341">
        <v>0.52353075917229663</v>
      </c>
      <c r="AG49" s="153">
        <v>0.48287839135876859</v>
      </c>
      <c r="AH49" s="150">
        <v>0.16872673407013497</v>
      </c>
      <c r="AI49" s="406">
        <v>0.7953817502756354</v>
      </c>
      <c r="AJ49" s="153">
        <v>0.48070156495522565</v>
      </c>
      <c r="AK49" s="389">
        <f>AI49-AH49</f>
        <v>0.62665501620550046</v>
      </c>
      <c r="AL49" s="390">
        <f>AI49-AD49</f>
        <v>0.82012712770869456</v>
      </c>
      <c r="AM49" s="286">
        <f>K49-F49</f>
        <v>3.2320548955421469E-2</v>
      </c>
      <c r="AN49" s="284">
        <f>P49-K49</f>
        <v>7.6581550589268355E-2</v>
      </c>
      <c r="AO49" s="284">
        <f>U49-P49</f>
        <v>-5.7263113209834404E-2</v>
      </c>
      <c r="AP49" s="284">
        <f>Z49-U49</f>
        <v>-5.9777803469048818E-3</v>
      </c>
      <c r="AQ49" s="285">
        <f>AE49-Z49</f>
        <v>4.1164642456047285E-2</v>
      </c>
      <c r="AR49" s="285">
        <f>AJ49-AE49</f>
        <v>0.1697690198512396</v>
      </c>
    </row>
    <row r="50" spans="1:44" s="24" customFormat="1" x14ac:dyDescent="0.45">
      <c r="A50" s="23"/>
      <c r="B50" s="287" t="s">
        <v>113</v>
      </c>
      <c r="C50" s="100"/>
      <c r="D50" s="100"/>
      <c r="E50" s="101"/>
      <c r="F50" s="288">
        <f>F48-F51</f>
        <v>251007.11180200006</v>
      </c>
      <c r="G50" s="289">
        <f t="shared" ref="G50:U50" si="33">G48-G51</f>
        <v>93298.507356999995</v>
      </c>
      <c r="H50" s="290">
        <f t="shared" si="33"/>
        <v>20374.455991999996</v>
      </c>
      <c r="I50" s="290">
        <f t="shared" si="33"/>
        <v>29942.547912999991</v>
      </c>
      <c r="J50" s="291">
        <f t="shared" si="33"/>
        <v>135243.86170700003</v>
      </c>
      <c r="K50" s="288">
        <f t="shared" si="33"/>
        <v>278859.37296900019</v>
      </c>
      <c r="L50" s="289">
        <f t="shared" si="33"/>
        <v>283763.28290900006</v>
      </c>
      <c r="M50" s="290">
        <f t="shared" si="33"/>
        <v>121195.46824599997</v>
      </c>
      <c r="N50" s="290">
        <f t="shared" si="33"/>
        <v>109979.54333599999</v>
      </c>
      <c r="O50" s="291">
        <f t="shared" si="33"/>
        <v>41328.895834000039</v>
      </c>
      <c r="P50" s="288">
        <f t="shared" si="33"/>
        <v>556267.19032500009</v>
      </c>
      <c r="Q50" s="289">
        <f t="shared" si="33"/>
        <v>194018.13724800001</v>
      </c>
      <c r="R50" s="290">
        <f t="shared" si="33"/>
        <v>141307.54862699998</v>
      </c>
      <c r="S50" s="291">
        <f t="shared" si="33"/>
        <v>178311.43517499996</v>
      </c>
      <c r="T50" s="291">
        <f t="shared" si="33"/>
        <v>6240.5372960000268</v>
      </c>
      <c r="U50" s="288">
        <f t="shared" si="33"/>
        <v>519877.65834600001</v>
      </c>
      <c r="V50" s="289">
        <v>245232.30798599997</v>
      </c>
      <c r="W50" s="291">
        <v>193957.088926</v>
      </c>
      <c r="X50" s="291">
        <v>226407.0966100001</v>
      </c>
      <c r="Y50" s="291">
        <v>-165442.46000299996</v>
      </c>
      <c r="Z50" s="288">
        <v>500154.03351900005</v>
      </c>
      <c r="AA50" s="289">
        <v>267455.95632400003</v>
      </c>
      <c r="AB50" s="291">
        <v>128789.184853</v>
      </c>
      <c r="AC50" s="291">
        <v>211942.83151399999</v>
      </c>
      <c r="AD50" s="291">
        <v>-12826.434464</v>
      </c>
      <c r="AE50" s="288">
        <v>595361.53822699992</v>
      </c>
      <c r="AF50" s="344">
        <v>349991.70338199998</v>
      </c>
      <c r="AG50" s="289">
        <v>341932.36774700001</v>
      </c>
      <c r="AH50" s="290">
        <v>122086.836428</v>
      </c>
      <c r="AI50" s="409">
        <v>492078.849766</v>
      </c>
      <c r="AJ50" s="289">
        <v>1306089.7573230001</v>
      </c>
      <c r="AK50" s="396">
        <f>IFERROR(IF(AI50&lt;0,-(AI50/AH50-1),(AI50/AH50-1)),"-")</f>
        <v>3.0305643438979653</v>
      </c>
      <c r="AL50" s="358" t="s">
        <v>100</v>
      </c>
      <c r="AM50" s="292">
        <f>IFERROR(IF(F50&lt;0,-(K50/F50-1),(K50/F50)-1),"-")</f>
        <v>0.11096203994797804</v>
      </c>
      <c r="AN50" s="265">
        <f>IFERROR(IF(K50&lt;0,-(P50/K50-1),(P50/K50-1)),"-")</f>
        <v>0.99479466801655025</v>
      </c>
      <c r="AO50" s="265">
        <f>IFERROR(IF(P50&lt;0,-(U50/P50-1),(U50/P50-1)),"-")</f>
        <v>-6.5417361677828634E-2</v>
      </c>
      <c r="AP50" s="265">
        <f>IFERROR(IF(U50&lt;0,-(Z50/U50-1),(Z50/U50-1)),"-")</f>
        <v>-3.7938973738073312E-2</v>
      </c>
      <c r="AQ50" s="266">
        <f>IFERROR(IF(Z50&lt;0,-(AE50/Z50-1),(AE50/Z50-1)),"-")</f>
        <v>0.19035636689388635</v>
      </c>
      <c r="AR50" s="266">
        <f t="shared" si="1"/>
        <v>1.193775837808678</v>
      </c>
    </row>
    <row r="51" spans="1:44" s="24" customFormat="1" ht="17.5" thickBot="1" x14ac:dyDescent="0.5">
      <c r="A51" s="23"/>
      <c r="B51" s="121" t="s">
        <v>114</v>
      </c>
      <c r="C51" s="293"/>
      <c r="D51" s="293"/>
      <c r="E51" s="294"/>
      <c r="F51" s="295">
        <v>0</v>
      </c>
      <c r="G51" s="296">
        <v>0</v>
      </c>
      <c r="H51" s="297">
        <v>0</v>
      </c>
      <c r="I51" s="297">
        <v>0</v>
      </c>
      <c r="J51" s="298">
        <v>0</v>
      </c>
      <c r="K51" s="295">
        <v>0</v>
      </c>
      <c r="L51" s="296">
        <v>0</v>
      </c>
      <c r="M51" s="297">
        <v>0</v>
      </c>
      <c r="N51" s="297">
        <v>0</v>
      </c>
      <c r="O51" s="298">
        <v>0</v>
      </c>
      <c r="P51" s="295">
        <v>0</v>
      </c>
      <c r="Q51" s="296">
        <v>6.8999999999999997E-5</v>
      </c>
      <c r="R51" s="297">
        <v>-6.9999999999999999E-4</v>
      </c>
      <c r="S51" s="298">
        <v>-2.8296999999999999E-2</v>
      </c>
      <c r="T51" s="298">
        <v>-6.6860000000000001E-3</v>
      </c>
      <c r="U51" s="295">
        <v>-3.5614E-2</v>
      </c>
      <c r="V51" s="296">
        <v>1.732E-3</v>
      </c>
      <c r="W51" s="298">
        <v>-1.065E-3</v>
      </c>
      <c r="X51" s="298">
        <v>-9.7499999999999996E-4</v>
      </c>
      <c r="Y51" s="298">
        <v>-9.9400000000000009E-4</v>
      </c>
      <c r="Z51" s="295">
        <v>-1.302E-3</v>
      </c>
      <c r="AA51" s="296">
        <v>-230.477306</v>
      </c>
      <c r="AB51" s="298">
        <v>-277.84085099999999</v>
      </c>
      <c r="AC51" s="298">
        <v>-391.59551699999997</v>
      </c>
      <c r="AD51" s="298">
        <v>-401.31020100000001</v>
      </c>
      <c r="AE51" s="295">
        <v>-1301.2238749999999</v>
      </c>
      <c r="AF51" s="345">
        <v>-1367.9917009999999</v>
      </c>
      <c r="AG51" s="322">
        <v>-526.23688900000002</v>
      </c>
      <c r="AH51" s="297">
        <v>-725.93769599999996</v>
      </c>
      <c r="AI51" s="410">
        <v>-876.93732499999999</v>
      </c>
      <c r="AJ51" s="370">
        <v>-3497.1036109999995</v>
      </c>
      <c r="AK51" s="397" t="s">
        <v>102</v>
      </c>
      <c r="AL51" s="359" t="s">
        <v>102</v>
      </c>
      <c r="AM51" s="346" t="str">
        <f>IFERROR(IF(F51&lt;0,-(K51/F51-1),(K51/F51)-1),"-")</f>
        <v>-</v>
      </c>
      <c r="AN51" s="299" t="str">
        <f>IFERROR(IF(K51&lt;0,-(P51/K51-1),(P51/K51-1)),"-")</f>
        <v>-</v>
      </c>
      <c r="AO51" s="299" t="s">
        <v>101</v>
      </c>
      <c r="AP51" s="299" t="s">
        <v>102</v>
      </c>
      <c r="AQ51" s="300" t="s">
        <v>102</v>
      </c>
      <c r="AR51" s="300" t="s">
        <v>102</v>
      </c>
    </row>
    <row r="52" spans="1:44" ht="7.5" customHeight="1" thickBot="1" x14ac:dyDescent="0.5">
      <c r="AG52" s="323"/>
      <c r="AH52" s="369"/>
      <c r="AI52" s="369"/>
      <c r="AJ52" s="323"/>
      <c r="AK52" s="248"/>
      <c r="AL52" s="248"/>
      <c r="AM52" s="248"/>
      <c r="AN52" s="248"/>
      <c r="AO52" s="248"/>
      <c r="AP52" s="248"/>
      <c r="AQ52" s="248"/>
      <c r="AR52" s="248"/>
    </row>
    <row r="53" spans="1:44" ht="17.5" thickBot="1" x14ac:dyDescent="0.5">
      <c r="B53" s="143" t="s">
        <v>51</v>
      </c>
      <c r="C53" s="144"/>
      <c r="D53" s="144"/>
      <c r="E53" s="145"/>
      <c r="F53" s="210"/>
      <c r="G53" s="211"/>
      <c r="H53" s="208"/>
      <c r="I53" s="208"/>
      <c r="J53" s="209"/>
      <c r="K53" s="210"/>
      <c r="L53" s="149">
        <v>1882</v>
      </c>
      <c r="M53" s="146">
        <v>1965</v>
      </c>
      <c r="N53" s="146">
        <v>2062</v>
      </c>
      <c r="O53" s="147">
        <v>2080</v>
      </c>
      <c r="P53" s="207">
        <f>O53</f>
        <v>2080</v>
      </c>
      <c r="Q53" s="149">
        <v>2158</v>
      </c>
      <c r="R53" s="146">
        <v>2337</v>
      </c>
      <c r="S53" s="147">
        <v>2564</v>
      </c>
      <c r="T53" s="147">
        <v>2688</v>
      </c>
      <c r="U53" s="207">
        <v>2688</v>
      </c>
      <c r="V53" s="149">
        <v>2943</v>
      </c>
      <c r="W53" s="147">
        <v>2944</v>
      </c>
      <c r="X53" s="147">
        <v>2977</v>
      </c>
      <c r="Y53" s="147">
        <v>2981</v>
      </c>
      <c r="Z53" s="207">
        <v>2981</v>
      </c>
      <c r="AA53" s="149">
        <v>2995</v>
      </c>
      <c r="AB53" s="149">
        <v>3051</v>
      </c>
      <c r="AC53" s="149">
        <v>3035</v>
      </c>
      <c r="AD53" s="149">
        <v>3113</v>
      </c>
      <c r="AE53" s="207">
        <v>3113</v>
      </c>
      <c r="AF53" s="149">
        <v>3281</v>
      </c>
      <c r="AG53" s="149">
        <v>3409</v>
      </c>
      <c r="AH53" s="149">
        <v>3583</v>
      </c>
      <c r="AI53" s="386">
        <v>3609</v>
      </c>
      <c r="AJ53" s="207">
        <v>3609</v>
      </c>
      <c r="AK53" s="249">
        <f>IFERROR(IF(AI53&lt;0,-(AI53/AH53-1),(AI53/AH53-1)),"-")</f>
        <v>7.2564889757187334E-3</v>
      </c>
      <c r="AL53" s="250">
        <f>IFERROR(IF(AI53&lt;0,-(AI53/AD53-1),(AI53/AD53-1)),"-")</f>
        <v>0.15933183424349506</v>
      </c>
      <c r="AM53" s="416" t="str">
        <f>IFERROR((+IF(F53&lt;0,-(K53/F53-1),(K53/F53-1))),"-")</f>
        <v>-</v>
      </c>
      <c r="AN53" s="250" t="str">
        <f>IFERROR((+IF(K53&lt;0,-(P53/K53-1),(P53/K53-1))),"-")</f>
        <v>-</v>
      </c>
      <c r="AO53" s="250">
        <f>IFERROR((+IF(P53&lt;0,-(U53/P53-1),(U53/P53-1))),"-")</f>
        <v>0.29230769230769238</v>
      </c>
      <c r="AP53" s="250">
        <f>IFERROR((+IF(U53&lt;0,-(Z53/U53-1),(Z53/U53-1))),"-")</f>
        <v>0.10900297619047628</v>
      </c>
      <c r="AQ53" s="251">
        <f>IFERROR(IF(Z53&lt;0,-(AE53/Z53-1),(AE53/Z53-1)),"-")</f>
        <v>4.4280442804428111E-2</v>
      </c>
      <c r="AR53" s="251">
        <f t="shared" ref="AR53" si="34">IFERROR(IF(AE53&lt;0,-(AJ53/AE53-1),(AJ53/AE53-1)),"-")</f>
        <v>0.15933183424349506</v>
      </c>
    </row>
    <row r="54" spans="1:44" x14ac:dyDescent="0.45">
      <c r="B54" s="154" t="s">
        <v>52</v>
      </c>
      <c r="S54" s="216"/>
      <c r="T54" s="216"/>
      <c r="W54" s="216"/>
      <c r="X54" s="216"/>
      <c r="AH54" s="323"/>
      <c r="AI54" s="379"/>
      <c r="AJ54" s="379"/>
    </row>
    <row r="55" spans="1:44" x14ac:dyDescent="0.45">
      <c r="B55" s="154" t="s">
        <v>53</v>
      </c>
    </row>
    <row r="56" spans="1:44" x14ac:dyDescent="0.45">
      <c r="B56" s="154"/>
    </row>
  </sheetData>
  <mergeCells count="2">
    <mergeCell ref="B4:E4"/>
    <mergeCell ref="AK3:AL3"/>
  </mergeCells>
  <phoneticPr fontId="3" type="noConversion"/>
  <pageMargins left="0.25" right="0.25" top="0.75" bottom="0.75" header="0.3" footer="0.3"/>
  <pageSetup paperSize="9" scale="45" fitToHeight="0" orientation="landscape" r:id="rId1"/>
  <ignoredErrors>
    <ignoredError sqref="AK8:AR14 AK17:AR36 AK46:AR4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E48"/>
  <sheetViews>
    <sheetView view="pageBreakPreview" zoomScale="115" zoomScaleNormal="100" zoomScaleSheetLayoutView="115" workbookViewId="0">
      <selection activeCell="AJ22" sqref="AJ22"/>
    </sheetView>
  </sheetViews>
  <sheetFormatPr defaultColWidth="8.58203125" defaultRowHeight="17" outlineLevelCol="1" x14ac:dyDescent="0.45"/>
  <cols>
    <col min="1" max="1" width="2.58203125" style="155"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31" width="10" style="5" customWidth="1"/>
    <col min="32" max="32" width="3.08203125" style="5" customWidth="1"/>
    <col min="33" max="16384" width="8.58203125" style="5"/>
  </cols>
  <sheetData>
    <row r="1" spans="1:31" ht="28.4" customHeight="1" x14ac:dyDescent="0.45">
      <c r="B1" s="156" t="s">
        <v>54</v>
      </c>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ht="28.4" customHeight="1" x14ac:dyDescent="0.45">
      <c r="B2" s="6"/>
      <c r="AB2" s="314"/>
    </row>
    <row r="3" spans="1:31" x14ac:dyDescent="0.45">
      <c r="B3" s="8" t="s">
        <v>55</v>
      </c>
      <c r="C3" s="157"/>
      <c r="D3" s="157"/>
      <c r="E3" s="157"/>
      <c r="F3" s="157"/>
      <c r="G3" s="157"/>
      <c r="H3" s="157"/>
      <c r="I3" s="157"/>
      <c r="J3" s="157"/>
      <c r="K3" s="157"/>
      <c r="L3" s="157"/>
      <c r="M3" s="157"/>
      <c r="N3" s="157"/>
      <c r="O3" s="158"/>
      <c r="P3" s="157"/>
      <c r="Q3" s="157"/>
      <c r="R3" s="157"/>
      <c r="S3" s="157"/>
      <c r="T3" s="157"/>
      <c r="U3" s="157"/>
      <c r="V3" s="157"/>
      <c r="W3" s="157"/>
      <c r="X3" s="157"/>
      <c r="Y3" s="157"/>
      <c r="Z3" s="157"/>
      <c r="AA3" s="157"/>
      <c r="AB3" s="157"/>
      <c r="AC3" s="157"/>
      <c r="AD3" s="157"/>
      <c r="AE3" s="157"/>
    </row>
    <row r="4" spans="1:31" ht="17.5" thickBot="1" x14ac:dyDescent="0.5">
      <c r="B4" s="374" t="s">
        <v>56</v>
      </c>
      <c r="C4" s="375"/>
      <c r="D4" s="375"/>
      <c r="E4" s="375"/>
      <c r="F4" s="376"/>
      <c r="G4" s="159">
        <v>2018</v>
      </c>
      <c r="H4" s="160" t="s">
        <v>2</v>
      </c>
      <c r="I4" s="161" t="s">
        <v>3</v>
      </c>
      <c r="J4" s="161" t="s">
        <v>4</v>
      </c>
      <c r="K4" s="159">
        <v>2019</v>
      </c>
      <c r="L4" s="160" t="s">
        <v>6</v>
      </c>
      <c r="M4" s="161" t="s">
        <v>7</v>
      </c>
      <c r="N4" s="161" t="s">
        <v>8</v>
      </c>
      <c r="O4" s="159">
        <v>2020</v>
      </c>
      <c r="P4" s="301" t="s">
        <v>0</v>
      </c>
      <c r="Q4" s="161" t="s">
        <v>1</v>
      </c>
      <c r="R4" s="161" t="s">
        <v>16</v>
      </c>
      <c r="S4" s="306">
        <v>2021</v>
      </c>
      <c r="T4" s="301" t="s">
        <v>19</v>
      </c>
      <c r="U4" s="161" t="s">
        <v>20</v>
      </c>
      <c r="V4" s="161" t="s">
        <v>21</v>
      </c>
      <c r="W4" s="306">
        <v>2022</v>
      </c>
      <c r="X4" s="301" t="s">
        <v>98</v>
      </c>
      <c r="Y4" s="161" t="s">
        <v>107</v>
      </c>
      <c r="Z4" s="161" t="s">
        <v>108</v>
      </c>
      <c r="AA4" s="306">
        <v>2023</v>
      </c>
      <c r="AB4" s="306" t="s">
        <v>117</v>
      </c>
      <c r="AC4" s="347" t="s">
        <v>118</v>
      </c>
      <c r="AD4" s="306" t="s">
        <v>119</v>
      </c>
      <c r="AE4" s="306">
        <v>2024</v>
      </c>
    </row>
    <row r="5" spans="1:31" s="24" customFormat="1" ht="17.5" thickTop="1" x14ac:dyDescent="0.45">
      <c r="A5" s="155"/>
      <c r="B5" s="25" t="s">
        <v>57</v>
      </c>
      <c r="C5" s="26"/>
      <c r="D5" s="26"/>
      <c r="E5" s="26"/>
      <c r="F5" s="27"/>
      <c r="G5" s="162">
        <f t="shared" ref="G5:AA5" si="0">G6+G13</f>
        <v>619059.581687</v>
      </c>
      <c r="H5" s="163">
        <f t="shared" si="0"/>
        <v>787563.56404099998</v>
      </c>
      <c r="I5" s="164">
        <f t="shared" si="0"/>
        <v>737076.81042800006</v>
      </c>
      <c r="J5" s="164">
        <f t="shared" si="0"/>
        <v>820523.28940800007</v>
      </c>
      <c r="K5" s="162">
        <f t="shared" si="0"/>
        <v>990056.37211700005</v>
      </c>
      <c r="L5" s="163">
        <f t="shared" si="0"/>
        <v>1355555.8112630001</v>
      </c>
      <c r="M5" s="164">
        <f t="shared" si="0"/>
        <v>1508267.6623280002</v>
      </c>
      <c r="N5" s="164">
        <f t="shared" si="0"/>
        <v>1640098.220762</v>
      </c>
      <c r="O5" s="162">
        <f t="shared" si="0"/>
        <v>1719105.7316400004</v>
      </c>
      <c r="P5" s="302">
        <f t="shared" si="0"/>
        <v>2097688.3135790001</v>
      </c>
      <c r="Q5" s="164">
        <f t="shared" si="0"/>
        <v>2290501.1145310001</v>
      </c>
      <c r="R5" s="164">
        <f t="shared" si="0"/>
        <v>5304174.9028029991</v>
      </c>
      <c r="S5" s="307">
        <f t="shared" si="0"/>
        <v>5717827.5674850009</v>
      </c>
      <c r="T5" s="302">
        <f t="shared" si="0"/>
        <v>5769910.8332859995</v>
      </c>
      <c r="U5" s="164">
        <f t="shared" si="0"/>
        <v>5928718.1534710005</v>
      </c>
      <c r="V5" s="164">
        <f t="shared" si="0"/>
        <v>6300831.1993420012</v>
      </c>
      <c r="W5" s="307">
        <f t="shared" si="0"/>
        <v>6037783.9661359992</v>
      </c>
      <c r="X5" s="302">
        <f t="shared" si="0"/>
        <v>6312431.5448359996</v>
      </c>
      <c r="Y5" s="164">
        <f t="shared" si="0"/>
        <v>6397976.5073210001</v>
      </c>
      <c r="Z5" s="164">
        <f t="shared" si="0"/>
        <v>6669899.6538890004</v>
      </c>
      <c r="AA5" s="307">
        <f t="shared" si="0"/>
        <v>6440456.6195980003</v>
      </c>
      <c r="AB5" s="307">
        <f>AB6+AB13</f>
        <v>6919235.2112770006</v>
      </c>
      <c r="AC5" s="348">
        <v>7146533.6744500007</v>
      </c>
      <c r="AD5" s="307">
        <v>7277422.2943270002</v>
      </c>
      <c r="AE5" s="307">
        <v>7919463.5680149999</v>
      </c>
    </row>
    <row r="6" spans="1:31" x14ac:dyDescent="0.45">
      <c r="B6" s="32"/>
      <c r="C6" s="165" t="s">
        <v>58</v>
      </c>
      <c r="D6" s="33"/>
      <c r="E6" s="33"/>
      <c r="F6" s="166"/>
      <c r="G6" s="167">
        <f t="shared" ref="G6:K6" si="1">SUM(G7:G11)</f>
        <v>488203.14966300002</v>
      </c>
      <c r="H6" s="168">
        <f t="shared" si="1"/>
        <v>559747.44463099993</v>
      </c>
      <c r="I6" s="169">
        <f t="shared" si="1"/>
        <v>499906.17124000005</v>
      </c>
      <c r="J6" s="169">
        <f t="shared" si="1"/>
        <v>559135.2243430001</v>
      </c>
      <c r="K6" s="167">
        <f t="shared" si="1"/>
        <v>726206.96412200003</v>
      </c>
      <c r="L6" s="168">
        <f t="shared" ref="L6:AA6" si="2">SUM(L7:L12)</f>
        <v>1085988.027858</v>
      </c>
      <c r="M6" s="169">
        <f t="shared" si="2"/>
        <v>1224087.3823480001</v>
      </c>
      <c r="N6" s="169">
        <f t="shared" si="2"/>
        <v>1322246.4531289998</v>
      </c>
      <c r="O6" s="167">
        <f t="shared" si="2"/>
        <v>1292530.9440510003</v>
      </c>
      <c r="P6" s="181">
        <f t="shared" si="2"/>
        <v>1440577.6878750001</v>
      </c>
      <c r="Q6" s="169">
        <f t="shared" si="2"/>
        <v>1554829.7151960002</v>
      </c>
      <c r="R6" s="169">
        <f t="shared" si="2"/>
        <v>4441208.2929529995</v>
      </c>
      <c r="S6" s="308">
        <f t="shared" si="2"/>
        <v>3653732.5817370005</v>
      </c>
      <c r="T6" s="181">
        <f t="shared" si="2"/>
        <v>3715666.9322169996</v>
      </c>
      <c r="U6" s="169">
        <f t="shared" si="2"/>
        <v>3810977.3794979998</v>
      </c>
      <c r="V6" s="169">
        <f t="shared" si="2"/>
        <v>3979240.6998500004</v>
      </c>
      <c r="W6" s="308">
        <f t="shared" si="2"/>
        <v>3892564.0943409996</v>
      </c>
      <c r="X6" s="181">
        <f t="shared" si="2"/>
        <v>4075293.8111989996</v>
      </c>
      <c r="Y6" s="169">
        <f t="shared" si="2"/>
        <v>4006829.5662770001</v>
      </c>
      <c r="Z6" s="169">
        <f t="shared" si="2"/>
        <v>4192282.7707929998</v>
      </c>
      <c r="AA6" s="308">
        <f t="shared" si="2"/>
        <v>3964417.0876940005</v>
      </c>
      <c r="AB6" s="308">
        <f>SUM(AB7:AB12)</f>
        <v>4330774.5879810005</v>
      </c>
      <c r="AC6" s="349">
        <v>4436540.4689020002</v>
      </c>
      <c r="AD6" s="371">
        <v>4494253.7463579997</v>
      </c>
      <c r="AE6" s="308">
        <v>5004427.0324169993</v>
      </c>
    </row>
    <row r="7" spans="1:31" x14ac:dyDescent="0.45">
      <c r="B7" s="32"/>
      <c r="C7" s="111"/>
      <c r="D7" s="72" t="s">
        <v>59</v>
      </c>
      <c r="E7" s="73"/>
      <c r="F7" s="74"/>
      <c r="G7" s="170">
        <v>123854.476123</v>
      </c>
      <c r="H7" s="171">
        <v>120356.328457</v>
      </c>
      <c r="I7" s="172">
        <v>169369.15363700001</v>
      </c>
      <c r="J7" s="172">
        <v>166587.45047099999</v>
      </c>
      <c r="K7" s="170">
        <v>146736.94698499999</v>
      </c>
      <c r="L7" s="173">
        <v>168814.14012</v>
      </c>
      <c r="M7" s="172">
        <v>349566.70896900003</v>
      </c>
      <c r="N7" s="172">
        <v>690354.353978</v>
      </c>
      <c r="O7" s="170">
        <v>719846.88814699999</v>
      </c>
      <c r="P7" s="173">
        <v>750200.00589899998</v>
      </c>
      <c r="Q7" s="172">
        <v>624509.62303599995</v>
      </c>
      <c r="R7" s="172">
        <v>3593860.3767349999</v>
      </c>
      <c r="S7" s="309">
        <v>3019311.2096139998</v>
      </c>
      <c r="T7" s="173">
        <v>1952772.4533210001</v>
      </c>
      <c r="U7" s="172">
        <v>1193567.472171</v>
      </c>
      <c r="V7" s="172">
        <v>1272229.2275980001</v>
      </c>
      <c r="W7" s="309">
        <v>674689.12402400002</v>
      </c>
      <c r="X7" s="173">
        <v>980324.56553999998</v>
      </c>
      <c r="Y7" s="172">
        <v>880080.86224199994</v>
      </c>
      <c r="Z7" s="172">
        <v>963855.93978500005</v>
      </c>
      <c r="AA7" s="309">
        <v>721048.78594700003</v>
      </c>
      <c r="AB7" s="309">
        <v>880601.89117800002</v>
      </c>
      <c r="AC7" s="180">
        <v>717232.11673200002</v>
      </c>
      <c r="AD7" s="310">
        <v>746075.23783200001</v>
      </c>
      <c r="AE7" s="309">
        <v>581659.97037899995</v>
      </c>
    </row>
    <row r="8" spans="1:31" x14ac:dyDescent="0.45">
      <c r="B8" s="32"/>
      <c r="C8" s="111"/>
      <c r="D8" s="72" t="s">
        <v>60</v>
      </c>
      <c r="E8" s="174"/>
      <c r="F8" s="175"/>
      <c r="G8" s="176">
        <v>10090.189146000001</v>
      </c>
      <c r="H8" s="177">
        <v>14113.999621999999</v>
      </c>
      <c r="I8" s="178">
        <v>20133.599999999999</v>
      </c>
      <c r="J8" s="178">
        <v>152387.251708</v>
      </c>
      <c r="K8" s="176">
        <v>141690.39116</v>
      </c>
      <c r="L8" s="179">
        <v>143844.442407</v>
      </c>
      <c r="M8" s="178">
        <v>123192.496138</v>
      </c>
      <c r="N8" s="178">
        <v>13031.343255</v>
      </c>
      <c r="O8" s="176">
        <v>12070.054846000001</v>
      </c>
      <c r="P8" s="179">
        <v>12120.07288</v>
      </c>
      <c r="Q8" s="178">
        <v>13426.276945</v>
      </c>
      <c r="R8" s="178">
        <v>12952.139886000001</v>
      </c>
      <c r="S8" s="310">
        <v>0</v>
      </c>
      <c r="T8" s="179">
        <v>960791.60586699995</v>
      </c>
      <c r="U8" s="178">
        <v>1885668.828767</v>
      </c>
      <c r="V8" s="178">
        <v>1988874.3469539999</v>
      </c>
      <c r="W8" s="310">
        <v>2450603.1565660001</v>
      </c>
      <c r="X8" s="179">
        <v>2235658.943438</v>
      </c>
      <c r="Y8" s="178">
        <v>2174066.7005810002</v>
      </c>
      <c r="Z8" s="178">
        <v>2279235.3326579998</v>
      </c>
      <c r="AA8" s="310">
        <v>2340390.2904420001</v>
      </c>
      <c r="AB8" s="310">
        <v>2484665.002289</v>
      </c>
      <c r="AC8" s="350">
        <v>2615925.236174</v>
      </c>
      <c r="AD8" s="372">
        <v>2696746.2323440001</v>
      </c>
      <c r="AE8" s="310">
        <v>3190300.2735779998</v>
      </c>
    </row>
    <row r="9" spans="1:31" x14ac:dyDescent="0.45">
      <c r="B9" s="32"/>
      <c r="C9" s="111"/>
      <c r="D9" s="72" t="s">
        <v>61</v>
      </c>
      <c r="E9" s="174"/>
      <c r="F9" s="175"/>
      <c r="G9" s="176">
        <v>88646.894085000007</v>
      </c>
      <c r="H9" s="177">
        <v>87153.076593000005</v>
      </c>
      <c r="I9" s="178">
        <v>116359.428613</v>
      </c>
      <c r="J9" s="178">
        <v>139090.46232300001</v>
      </c>
      <c r="K9" s="176">
        <v>367855.25464300002</v>
      </c>
      <c r="L9" s="179">
        <v>704833.36572600005</v>
      </c>
      <c r="M9" s="178">
        <v>592050.13032300002</v>
      </c>
      <c r="N9" s="178">
        <v>463505.151557</v>
      </c>
      <c r="O9" s="176">
        <v>462478.12812200002</v>
      </c>
      <c r="P9" s="179">
        <v>610420.71288899996</v>
      </c>
      <c r="Q9" s="178">
        <v>837404.04339899996</v>
      </c>
      <c r="R9" s="178">
        <v>740560.56013899995</v>
      </c>
      <c r="S9" s="310">
        <v>530729.98660099995</v>
      </c>
      <c r="T9" s="179">
        <v>708945.84802399995</v>
      </c>
      <c r="U9" s="178">
        <v>641449.797043</v>
      </c>
      <c r="V9" s="178">
        <v>577531.24737700005</v>
      </c>
      <c r="W9" s="310">
        <v>525559.38439400005</v>
      </c>
      <c r="X9" s="179">
        <v>638150.57383500005</v>
      </c>
      <c r="Y9" s="178">
        <v>746395.754235</v>
      </c>
      <c r="Z9" s="178">
        <v>749286.35750799999</v>
      </c>
      <c r="AA9" s="310">
        <v>700401.19280600001</v>
      </c>
      <c r="AB9" s="310">
        <v>845581.66429999995</v>
      </c>
      <c r="AC9" s="351">
        <v>950586.97077100002</v>
      </c>
      <c r="AD9" s="309">
        <v>868748.56970700005</v>
      </c>
      <c r="AE9" s="310">
        <v>1006750.035978</v>
      </c>
    </row>
    <row r="10" spans="1:31" x14ac:dyDescent="0.45">
      <c r="B10" s="32"/>
      <c r="C10" s="111"/>
      <c r="D10" s="72" t="s">
        <v>62</v>
      </c>
      <c r="E10" s="174"/>
      <c r="F10" s="175"/>
      <c r="G10" s="176">
        <v>197423.677868</v>
      </c>
      <c r="H10" s="177">
        <v>277381.87486099999</v>
      </c>
      <c r="I10" s="178">
        <v>144640.86262599999</v>
      </c>
      <c r="J10" s="178">
        <v>55751.093242000003</v>
      </c>
      <c r="K10" s="176">
        <v>37677.475237999999</v>
      </c>
      <c r="L10" s="179">
        <v>32384.838350999999</v>
      </c>
      <c r="M10" s="178">
        <v>125895.802389</v>
      </c>
      <c r="N10" s="178">
        <v>119818.12581500001</v>
      </c>
      <c r="O10" s="176">
        <v>54358.168338000003</v>
      </c>
      <c r="P10" s="179">
        <v>39914.789765000001</v>
      </c>
      <c r="Q10" s="178">
        <v>41639.545689999999</v>
      </c>
      <c r="R10" s="178">
        <v>52565.049873000004</v>
      </c>
      <c r="S10" s="310">
        <v>57523.863407999997</v>
      </c>
      <c r="T10" s="179">
        <v>58844.135348999996</v>
      </c>
      <c r="U10" s="178">
        <v>36294.911929000002</v>
      </c>
      <c r="V10" s="178">
        <v>91174.915481999997</v>
      </c>
      <c r="W10" s="310">
        <v>187186.73688099999</v>
      </c>
      <c r="X10" s="179">
        <v>177706.47529900001</v>
      </c>
      <c r="Y10" s="178">
        <v>151753.89975899999</v>
      </c>
      <c r="Z10" s="178">
        <v>138929.79230100001</v>
      </c>
      <c r="AA10" s="310">
        <v>146958.11429299999</v>
      </c>
      <c r="AB10" s="310">
        <v>67932.569098000007</v>
      </c>
      <c r="AC10" s="351">
        <v>89439.680676999997</v>
      </c>
      <c r="AD10" s="309">
        <v>112346.39597</v>
      </c>
      <c r="AE10" s="310">
        <v>140258.70053199999</v>
      </c>
    </row>
    <row r="11" spans="1:31" x14ac:dyDescent="0.45">
      <c r="B11" s="32"/>
      <c r="C11" s="111"/>
      <c r="D11" s="72" t="s">
        <v>63</v>
      </c>
      <c r="E11" s="73"/>
      <c r="F11" s="74"/>
      <c r="G11" s="170">
        <v>68187.912440999993</v>
      </c>
      <c r="H11" s="173">
        <v>60742.165097999998</v>
      </c>
      <c r="I11" s="172">
        <v>49403.126364000003</v>
      </c>
      <c r="J11" s="172">
        <v>45318.966598999999</v>
      </c>
      <c r="K11" s="170">
        <v>32246.896096</v>
      </c>
      <c r="L11" s="173">
        <v>36111.241254</v>
      </c>
      <c r="M11" s="172">
        <v>33382.244529000003</v>
      </c>
      <c r="N11" s="172">
        <v>35537.478523999998</v>
      </c>
      <c r="O11" s="170">
        <v>43777.704597999997</v>
      </c>
      <c r="P11" s="173">
        <v>27922.106442</v>
      </c>
      <c r="Q11" s="172">
        <v>37453.843728</v>
      </c>
      <c r="R11" s="172">
        <v>36741.610348000002</v>
      </c>
      <c r="S11" s="309">
        <v>45730.971025999999</v>
      </c>
      <c r="T11" s="173">
        <v>33165.652552</v>
      </c>
      <c r="U11" s="172">
        <v>43384.247566999999</v>
      </c>
      <c r="V11" s="172">
        <v>37214.685120000002</v>
      </c>
      <c r="W11" s="309">
        <v>49169.337734000001</v>
      </c>
      <c r="X11" s="173">
        <v>41481.873672000002</v>
      </c>
      <c r="Y11" s="172">
        <v>50058.682223999996</v>
      </c>
      <c r="Z11" s="172">
        <v>56000.662049999999</v>
      </c>
      <c r="AA11" s="309">
        <v>48968.148501000003</v>
      </c>
      <c r="AB11" s="309">
        <v>44985.867837999998</v>
      </c>
      <c r="AC11" s="180">
        <v>56858.971312000001</v>
      </c>
      <c r="AD11" s="310">
        <v>57160.032012000003</v>
      </c>
      <c r="AE11" s="309">
        <v>80529.562787000003</v>
      </c>
    </row>
    <row r="12" spans="1:31" x14ac:dyDescent="0.45">
      <c r="B12" s="32"/>
      <c r="C12" s="111"/>
      <c r="D12" s="73" t="s">
        <v>106</v>
      </c>
      <c r="E12" s="73"/>
      <c r="F12" s="74"/>
      <c r="G12" s="170"/>
      <c r="H12" s="173"/>
      <c r="I12" s="172"/>
      <c r="J12" s="172"/>
      <c r="K12" s="170"/>
      <c r="L12" s="173">
        <v>0</v>
      </c>
      <c r="M12" s="172">
        <v>0</v>
      </c>
      <c r="N12" s="172">
        <v>0</v>
      </c>
      <c r="O12" s="170">
        <v>0</v>
      </c>
      <c r="P12" s="173">
        <v>0</v>
      </c>
      <c r="Q12" s="172">
        <v>396.38239800000002</v>
      </c>
      <c r="R12" s="172">
        <v>4528.5559720000001</v>
      </c>
      <c r="S12" s="309">
        <v>436.55108799999999</v>
      </c>
      <c r="T12" s="173">
        <v>1147.237104</v>
      </c>
      <c r="U12" s="172">
        <v>10612.122020999999</v>
      </c>
      <c r="V12" s="172">
        <v>12216.277319000001</v>
      </c>
      <c r="W12" s="309">
        <v>5356.3547420000004</v>
      </c>
      <c r="X12" s="173">
        <v>1971.3794150000001</v>
      </c>
      <c r="Y12" s="172">
        <v>4473.6672360000002</v>
      </c>
      <c r="Z12" s="172">
        <v>4974.6864910000004</v>
      </c>
      <c r="AA12" s="309">
        <v>6650.5557049999998</v>
      </c>
      <c r="AB12" s="309">
        <v>7007.5932780000003</v>
      </c>
      <c r="AC12" s="350">
        <v>6497.4932360000003</v>
      </c>
      <c r="AD12" s="372">
        <v>13177.278493</v>
      </c>
      <c r="AE12" s="309">
        <v>4928.4891630000002</v>
      </c>
    </row>
    <row r="13" spans="1:31" s="24" customFormat="1" x14ac:dyDescent="0.45">
      <c r="A13" s="155"/>
      <c r="B13" s="32"/>
      <c r="C13" s="165" t="s">
        <v>64</v>
      </c>
      <c r="D13" s="33"/>
      <c r="E13" s="33"/>
      <c r="F13" s="166"/>
      <c r="G13" s="167">
        <f>SUM(G14:G22)</f>
        <v>130856.43202399999</v>
      </c>
      <c r="H13" s="168">
        <f t="shared" ref="H13:AA13" si="3">SUM(H14:H22)</f>
        <v>227816.11941000001</v>
      </c>
      <c r="I13" s="169">
        <f t="shared" si="3"/>
        <v>237170.63918799997</v>
      </c>
      <c r="J13" s="169">
        <f t="shared" si="3"/>
        <v>261388.06506499997</v>
      </c>
      <c r="K13" s="355">
        <f t="shared" si="3"/>
        <v>263849.40799500002</v>
      </c>
      <c r="L13" s="181">
        <f t="shared" si="3"/>
        <v>269567.78340499999</v>
      </c>
      <c r="M13" s="169">
        <f t="shared" si="3"/>
        <v>284180.27997999999</v>
      </c>
      <c r="N13" s="169">
        <f t="shared" si="3"/>
        <v>317851.76763300004</v>
      </c>
      <c r="O13" s="167">
        <f t="shared" si="3"/>
        <v>426574.78758900001</v>
      </c>
      <c r="P13" s="181">
        <f t="shared" si="3"/>
        <v>657110.62570400001</v>
      </c>
      <c r="Q13" s="169">
        <f t="shared" si="3"/>
        <v>735671.39933499997</v>
      </c>
      <c r="R13" s="169">
        <f t="shared" si="3"/>
        <v>862966.60984999989</v>
      </c>
      <c r="S13" s="308">
        <f t="shared" si="3"/>
        <v>2064094.985748</v>
      </c>
      <c r="T13" s="181">
        <f t="shared" si="3"/>
        <v>2054243.9010690001</v>
      </c>
      <c r="U13" s="169">
        <f t="shared" si="3"/>
        <v>2117740.7739730002</v>
      </c>
      <c r="V13" s="169">
        <f t="shared" si="3"/>
        <v>2321590.4994920003</v>
      </c>
      <c r="W13" s="308">
        <f t="shared" si="3"/>
        <v>2145219.871795</v>
      </c>
      <c r="X13" s="181">
        <f t="shared" si="3"/>
        <v>2237137.7336369995</v>
      </c>
      <c r="Y13" s="169">
        <f t="shared" si="3"/>
        <v>2391146.941044</v>
      </c>
      <c r="Z13" s="169">
        <f t="shared" si="3"/>
        <v>2477616.8830960002</v>
      </c>
      <c r="AA13" s="308">
        <f t="shared" si="3"/>
        <v>2476039.5319039999</v>
      </c>
      <c r="AB13" s="308">
        <f>SUM(AB14:AB22)</f>
        <v>2588460.6232960001</v>
      </c>
      <c r="AC13" s="349">
        <v>2709993.2055480001</v>
      </c>
      <c r="AD13" s="371">
        <v>2783168.5479690004</v>
      </c>
      <c r="AE13" s="308">
        <v>2915036.535598</v>
      </c>
    </row>
    <row r="14" spans="1:31" x14ac:dyDescent="0.45">
      <c r="B14" s="32"/>
      <c r="C14" s="111"/>
      <c r="D14" s="72" t="s">
        <v>65</v>
      </c>
      <c r="E14" s="73"/>
      <c r="F14" s="74"/>
      <c r="G14" s="170">
        <v>0</v>
      </c>
      <c r="H14" s="173">
        <v>0</v>
      </c>
      <c r="I14" s="172">
        <v>4525.556149</v>
      </c>
      <c r="J14" s="172">
        <v>4544.7669349999996</v>
      </c>
      <c r="K14" s="170">
        <v>4477.4833070000004</v>
      </c>
      <c r="L14" s="173">
        <v>4477.4833070000004</v>
      </c>
      <c r="M14" s="172">
        <v>11908.437448999999</v>
      </c>
      <c r="N14" s="172">
        <v>13797.766428999999</v>
      </c>
      <c r="O14" s="170">
        <v>16700.535919000002</v>
      </c>
      <c r="P14" s="173">
        <v>42279.385781999998</v>
      </c>
      <c r="Q14" s="172">
        <v>48649.120954999999</v>
      </c>
      <c r="R14" s="172">
        <v>105216.639901</v>
      </c>
      <c r="S14" s="309">
        <v>394620.01255599997</v>
      </c>
      <c r="T14" s="173">
        <v>426319.80924099998</v>
      </c>
      <c r="U14" s="172">
        <v>439846.018874</v>
      </c>
      <c r="V14" s="172">
        <v>445020.89802099997</v>
      </c>
      <c r="W14" s="309">
        <v>425296.87001499999</v>
      </c>
      <c r="X14" s="173">
        <v>433752.67358499998</v>
      </c>
      <c r="Y14" s="172">
        <v>509474.49815300002</v>
      </c>
      <c r="Z14" s="172">
        <v>553622.82313100004</v>
      </c>
      <c r="AA14" s="309">
        <v>571251.70090299996</v>
      </c>
      <c r="AB14" s="309">
        <v>576070.104666</v>
      </c>
      <c r="AC14" s="180">
        <v>615965.91585400002</v>
      </c>
      <c r="AD14" s="310">
        <v>723109.64867000002</v>
      </c>
      <c r="AE14" s="309">
        <v>722011.32440100005</v>
      </c>
    </row>
    <row r="15" spans="1:31" x14ac:dyDescent="0.45">
      <c r="B15" s="32"/>
      <c r="C15" s="111"/>
      <c r="D15" s="72" t="s">
        <v>104</v>
      </c>
      <c r="E15" s="73"/>
      <c r="F15" s="74"/>
      <c r="G15" s="170">
        <v>3985.7781110000001</v>
      </c>
      <c r="H15" s="171">
        <v>6431.7781109999996</v>
      </c>
      <c r="I15" s="172">
        <v>18985.51755</v>
      </c>
      <c r="J15" s="172">
        <v>33798.726906000004</v>
      </c>
      <c r="K15" s="170">
        <v>31163.353406999999</v>
      </c>
      <c r="L15" s="173">
        <v>31823.929273999998</v>
      </c>
      <c r="M15" s="172">
        <v>28328.765673999998</v>
      </c>
      <c r="N15" s="172">
        <v>32127.770778999999</v>
      </c>
      <c r="O15" s="170">
        <v>28068.007068999999</v>
      </c>
      <c r="P15" s="173">
        <v>36598.097513000001</v>
      </c>
      <c r="Q15" s="172">
        <v>41083.703612999998</v>
      </c>
      <c r="R15" s="172">
        <v>52360.069115999999</v>
      </c>
      <c r="S15" s="309">
        <v>85695.182698000004</v>
      </c>
      <c r="T15" s="173">
        <v>93548.675742000007</v>
      </c>
      <c r="U15" s="172">
        <v>100253.30151799999</v>
      </c>
      <c r="V15" s="172">
        <v>109719.344858</v>
      </c>
      <c r="W15" s="309">
        <v>144435.757549</v>
      </c>
      <c r="X15" s="173">
        <v>145880.30903400001</v>
      </c>
      <c r="Y15" s="172">
        <v>156244.51624900001</v>
      </c>
      <c r="Z15" s="172">
        <v>161799.71462499999</v>
      </c>
      <c r="AA15" s="309">
        <v>169300.72213899999</v>
      </c>
      <c r="AB15" s="309">
        <v>180181.11514800001</v>
      </c>
      <c r="AC15" s="180">
        <v>195696.27658100001</v>
      </c>
      <c r="AD15" s="310">
        <v>202231.599804</v>
      </c>
      <c r="AE15" s="309">
        <v>227654.96885100001</v>
      </c>
    </row>
    <row r="16" spans="1:31" x14ac:dyDescent="0.45">
      <c r="B16" s="32"/>
      <c r="C16" s="111"/>
      <c r="D16" s="72" t="s">
        <v>66</v>
      </c>
      <c r="E16" s="73"/>
      <c r="F16" s="74"/>
      <c r="G16" s="170">
        <v>15631.532381000001</v>
      </c>
      <c r="H16" s="171">
        <v>15911.532381000001</v>
      </c>
      <c r="I16" s="172">
        <v>10011.532381000001</v>
      </c>
      <c r="J16" s="172">
        <v>21353.713320999999</v>
      </c>
      <c r="K16" s="170">
        <v>19325.065671</v>
      </c>
      <c r="L16" s="173">
        <v>15903.237351</v>
      </c>
      <c r="M16" s="172">
        <v>18406.575659999999</v>
      </c>
      <c r="N16" s="172">
        <v>59666.095371000003</v>
      </c>
      <c r="O16" s="170">
        <v>71389.743770999994</v>
      </c>
      <c r="P16" s="173">
        <v>76162.281071000005</v>
      </c>
      <c r="Q16" s="172">
        <v>76035.197771000006</v>
      </c>
      <c r="R16" s="172">
        <v>77887.715423000001</v>
      </c>
      <c r="S16" s="309">
        <v>109880.529515</v>
      </c>
      <c r="T16" s="173">
        <v>105526.775908</v>
      </c>
      <c r="U16" s="172">
        <v>88370.889645000003</v>
      </c>
      <c r="V16" s="172">
        <v>83485.844708999997</v>
      </c>
      <c r="W16" s="309">
        <v>83396.736520000006</v>
      </c>
      <c r="X16" s="173">
        <v>80553.404018000001</v>
      </c>
      <c r="Y16" s="172">
        <v>126045.08224</v>
      </c>
      <c r="Z16" s="172">
        <v>116341.151769</v>
      </c>
      <c r="AA16" s="309">
        <v>133473.39894499999</v>
      </c>
      <c r="AB16" s="309">
        <v>127157.534356</v>
      </c>
      <c r="AC16" s="180">
        <v>126239.74350500001</v>
      </c>
      <c r="AD16" s="310">
        <v>116348.823083</v>
      </c>
      <c r="AE16" s="309">
        <v>92599.023543999996</v>
      </c>
    </row>
    <row r="17" spans="1:31" x14ac:dyDescent="0.45">
      <c r="B17" s="32"/>
      <c r="C17" s="111"/>
      <c r="D17" s="72" t="s">
        <v>67</v>
      </c>
      <c r="E17" s="73"/>
      <c r="F17" s="74"/>
      <c r="G17" s="170">
        <v>28228.098279999998</v>
      </c>
      <c r="H17" s="171">
        <v>91999.325851000001</v>
      </c>
      <c r="I17" s="172">
        <v>119014.47446</v>
      </c>
      <c r="J17" s="172">
        <v>118888.55816299999</v>
      </c>
      <c r="K17" s="176">
        <v>127332.88546600001</v>
      </c>
      <c r="L17" s="173">
        <v>139828.90818299999</v>
      </c>
      <c r="M17" s="172">
        <v>134295.36921599999</v>
      </c>
      <c r="N17" s="172">
        <v>131059.112932</v>
      </c>
      <c r="O17" s="170">
        <v>140361.410427</v>
      </c>
      <c r="P17" s="173">
        <v>220840.77158900001</v>
      </c>
      <c r="Q17" s="172">
        <v>222195.97422999999</v>
      </c>
      <c r="R17" s="172">
        <v>228174.99953199999</v>
      </c>
      <c r="S17" s="309">
        <v>243749.48243</v>
      </c>
      <c r="T17" s="173">
        <v>228537.03421099999</v>
      </c>
      <c r="U17" s="172">
        <v>228770.57124799999</v>
      </c>
      <c r="V17" s="172">
        <v>238615.01196500001</v>
      </c>
      <c r="W17" s="309">
        <v>223373.573729</v>
      </c>
      <c r="X17" s="173">
        <v>215010.188544</v>
      </c>
      <c r="Y17" s="172">
        <v>233951.928701</v>
      </c>
      <c r="Z17" s="172">
        <v>272796.60718499997</v>
      </c>
      <c r="AA17" s="309">
        <v>257029.13875300001</v>
      </c>
      <c r="AB17" s="309">
        <v>248733.584263</v>
      </c>
      <c r="AC17" s="180">
        <v>255000.38460799999</v>
      </c>
      <c r="AD17" s="310">
        <v>246490.48426500001</v>
      </c>
      <c r="AE17" s="309">
        <v>239748.53073699999</v>
      </c>
    </row>
    <row r="18" spans="1:31" x14ac:dyDescent="0.45">
      <c r="B18" s="32"/>
      <c r="C18" s="111"/>
      <c r="D18" s="72" t="s">
        <v>68</v>
      </c>
      <c r="E18" s="73"/>
      <c r="F18" s="74"/>
      <c r="G18" s="170">
        <v>13282.921560000001</v>
      </c>
      <c r="H18" s="171">
        <v>13301.189816</v>
      </c>
      <c r="I18" s="172">
        <v>13786.444006</v>
      </c>
      <c r="J18" s="172">
        <v>13422.950101</v>
      </c>
      <c r="K18" s="170">
        <v>5541.4084030000004</v>
      </c>
      <c r="L18" s="173">
        <v>5266.440654</v>
      </c>
      <c r="M18" s="172">
        <v>15870.310219000001</v>
      </c>
      <c r="N18" s="172">
        <v>15682.806454</v>
      </c>
      <c r="O18" s="170">
        <v>11643.324592999999</v>
      </c>
      <c r="P18" s="173">
        <v>14689.620907</v>
      </c>
      <c r="Q18" s="172">
        <v>56031.669370000003</v>
      </c>
      <c r="R18" s="172">
        <v>67250.660355</v>
      </c>
      <c r="S18" s="309">
        <v>911377.59611699998</v>
      </c>
      <c r="T18" s="173">
        <v>883138.80402200005</v>
      </c>
      <c r="U18" s="172">
        <v>931344.085998</v>
      </c>
      <c r="V18" s="172">
        <v>966491.50296499999</v>
      </c>
      <c r="W18" s="309">
        <v>867737.48016000004</v>
      </c>
      <c r="X18" s="173">
        <v>884027.33027699997</v>
      </c>
      <c r="Y18" s="172">
        <v>880154.33361800003</v>
      </c>
      <c r="Z18" s="172">
        <v>892562.20075700001</v>
      </c>
      <c r="AA18" s="309">
        <v>607781.86390999996</v>
      </c>
      <c r="AB18" s="309">
        <v>628246.50381999998</v>
      </c>
      <c r="AC18" s="180">
        <v>641813.82302000001</v>
      </c>
      <c r="AD18" s="310">
        <v>608704.23101500003</v>
      </c>
      <c r="AE18" s="309">
        <v>656239.213017</v>
      </c>
    </row>
    <row r="19" spans="1:31" x14ac:dyDescent="0.45">
      <c r="B19" s="32"/>
      <c r="C19" s="111"/>
      <c r="D19" s="72" t="s">
        <v>69</v>
      </c>
      <c r="E19" s="174"/>
      <c r="F19" s="175"/>
      <c r="G19" s="176">
        <v>0</v>
      </c>
      <c r="H19" s="177">
        <v>0</v>
      </c>
      <c r="I19" s="178">
        <v>0</v>
      </c>
      <c r="J19" s="178">
        <v>0</v>
      </c>
      <c r="K19" s="176">
        <v>0</v>
      </c>
      <c r="L19" s="179">
        <v>0</v>
      </c>
      <c r="M19" s="178">
        <v>0</v>
      </c>
      <c r="N19" s="178">
        <v>0</v>
      </c>
      <c r="O19" s="170">
        <v>68679.131028999996</v>
      </c>
      <c r="P19" s="173">
        <v>161560.87852999999</v>
      </c>
      <c r="Q19" s="172">
        <v>161388.291467</v>
      </c>
      <c r="R19" s="172">
        <v>183332.20741599999</v>
      </c>
      <c r="S19" s="309">
        <v>183259.224984</v>
      </c>
      <c r="T19" s="173">
        <v>202659.96066800001</v>
      </c>
      <c r="U19" s="172">
        <v>202473.77724900001</v>
      </c>
      <c r="V19" s="172">
        <v>202359.917208</v>
      </c>
      <c r="W19" s="309">
        <v>202173.26005300001</v>
      </c>
      <c r="X19" s="173">
        <v>269228.52253199997</v>
      </c>
      <c r="Y19" s="172">
        <v>269045.50147999998</v>
      </c>
      <c r="Z19" s="172">
        <v>268862.48042600002</v>
      </c>
      <c r="AA19" s="309">
        <v>544483.03309100005</v>
      </c>
      <c r="AB19" s="309">
        <v>554368.04989999998</v>
      </c>
      <c r="AC19" s="350">
        <v>551599.62033099995</v>
      </c>
      <c r="AD19" s="372">
        <v>551161.81382799998</v>
      </c>
      <c r="AE19" s="309">
        <v>557388.74444399995</v>
      </c>
    </row>
    <row r="20" spans="1:31" x14ac:dyDescent="0.45">
      <c r="B20" s="32"/>
      <c r="C20" s="111"/>
      <c r="D20" s="72" t="s">
        <v>70</v>
      </c>
      <c r="E20" s="12"/>
      <c r="F20" s="41"/>
      <c r="G20" s="182">
        <v>15905.626791000001</v>
      </c>
      <c r="H20" s="183">
        <v>42732.735217000001</v>
      </c>
      <c r="I20" s="79">
        <v>20474.240442999999</v>
      </c>
      <c r="J20" s="79">
        <v>23286.047473999999</v>
      </c>
      <c r="K20" s="182">
        <v>23469.965168999999</v>
      </c>
      <c r="L20" s="183">
        <v>23399.82128</v>
      </c>
      <c r="M20" s="79">
        <v>24345.671779</v>
      </c>
      <c r="N20" s="79">
        <v>18045.715639999999</v>
      </c>
      <c r="O20" s="176">
        <v>16668.888392000001</v>
      </c>
      <c r="P20" s="179">
        <v>28748.016740999999</v>
      </c>
      <c r="Q20" s="178">
        <v>28231.635053999998</v>
      </c>
      <c r="R20" s="178">
        <v>38365.436059</v>
      </c>
      <c r="S20" s="310">
        <v>35782.143146000002</v>
      </c>
      <c r="T20" s="179">
        <v>49303.003399000001</v>
      </c>
      <c r="U20" s="178">
        <v>48874.772713999999</v>
      </c>
      <c r="V20" s="178">
        <v>172271.10787800001</v>
      </c>
      <c r="W20" s="310">
        <v>74102.106545000002</v>
      </c>
      <c r="X20" s="179">
        <v>72138.514320000002</v>
      </c>
      <c r="Y20" s="178">
        <v>69983.431446999995</v>
      </c>
      <c r="Z20" s="178">
        <v>67369.995540000004</v>
      </c>
      <c r="AA20" s="310">
        <v>69151.069004000004</v>
      </c>
      <c r="AB20" s="310">
        <v>136427.88339900001</v>
      </c>
      <c r="AC20" s="180">
        <v>127842.316058</v>
      </c>
      <c r="AD20" s="310">
        <v>128464.56660200001</v>
      </c>
      <c r="AE20" s="310">
        <v>127238.47105599999</v>
      </c>
    </row>
    <row r="21" spans="1:31" x14ac:dyDescent="0.45">
      <c r="B21" s="32"/>
      <c r="C21" s="111"/>
      <c r="D21" s="72" t="s">
        <v>71</v>
      </c>
      <c r="E21" s="73"/>
      <c r="F21" s="74"/>
      <c r="G21" s="170">
        <v>24.874639999999999</v>
      </c>
      <c r="H21" s="171">
        <v>69.705354999999997</v>
      </c>
      <c r="I21" s="172">
        <v>4042.7960830000002</v>
      </c>
      <c r="J21" s="172">
        <v>2945.498697</v>
      </c>
      <c r="K21" s="170">
        <v>4937.1629999999996</v>
      </c>
      <c r="L21" s="173">
        <v>5100.4234630000001</v>
      </c>
      <c r="M21" s="172">
        <v>4641.695412</v>
      </c>
      <c r="N21" s="172">
        <v>4699.6645760000001</v>
      </c>
      <c r="O21" s="170">
        <v>4862.4270299999998</v>
      </c>
      <c r="P21" s="173">
        <v>4917.5795509999998</v>
      </c>
      <c r="Q21" s="172">
        <v>4725.5370480000001</v>
      </c>
      <c r="R21" s="172">
        <v>4727.2662840000003</v>
      </c>
      <c r="S21" s="309">
        <v>4658.8663399999996</v>
      </c>
      <c r="T21" s="173">
        <v>6867.9284639999996</v>
      </c>
      <c r="U21" s="172">
        <v>12195.239106999999</v>
      </c>
      <c r="V21" s="172">
        <v>23109.960384999998</v>
      </c>
      <c r="W21" s="309">
        <v>28483.969530999999</v>
      </c>
      <c r="X21" s="173">
        <v>46911.010549999999</v>
      </c>
      <c r="Y21" s="172">
        <v>30243.24697</v>
      </c>
      <c r="Z21" s="172">
        <v>29152.552427999999</v>
      </c>
      <c r="AA21" s="309">
        <v>30116.126808000001</v>
      </c>
      <c r="AB21" s="309">
        <v>36855.788970000001</v>
      </c>
      <c r="AC21" s="350">
        <v>77115.875933999996</v>
      </c>
      <c r="AD21" s="372">
        <v>95048.775280999995</v>
      </c>
      <c r="AE21" s="309">
        <v>180382.78632799999</v>
      </c>
    </row>
    <row r="22" spans="1:31" x14ac:dyDescent="0.45">
      <c r="B22" s="32"/>
      <c r="C22" s="122"/>
      <c r="D22" s="184" t="s">
        <v>72</v>
      </c>
      <c r="E22" s="185"/>
      <c r="F22" s="186"/>
      <c r="G22" s="187">
        <v>53797.600261</v>
      </c>
      <c r="H22" s="188">
        <v>57369.852679000003</v>
      </c>
      <c r="I22" s="189">
        <v>46330.078115999997</v>
      </c>
      <c r="J22" s="189">
        <v>43147.803467999998</v>
      </c>
      <c r="K22" s="187">
        <v>47602.083572000003</v>
      </c>
      <c r="L22" s="190">
        <v>43767.539893000001</v>
      </c>
      <c r="M22" s="189">
        <v>46383.454571000002</v>
      </c>
      <c r="N22" s="189">
        <v>42772.835451999999</v>
      </c>
      <c r="O22" s="170">
        <v>68201.319359000001</v>
      </c>
      <c r="P22" s="173">
        <v>71313.994019999998</v>
      </c>
      <c r="Q22" s="172">
        <v>97330.269826999996</v>
      </c>
      <c r="R22" s="172">
        <v>105651.615764</v>
      </c>
      <c r="S22" s="309">
        <v>95071.947962000006</v>
      </c>
      <c r="T22" s="173">
        <v>58341.909414000002</v>
      </c>
      <c r="U22" s="172">
        <v>65612.117620000005</v>
      </c>
      <c r="V22" s="172">
        <v>80516.911502999996</v>
      </c>
      <c r="W22" s="309">
        <v>96220.117692999993</v>
      </c>
      <c r="X22" s="173">
        <v>89635.780777000007</v>
      </c>
      <c r="Y22" s="172">
        <v>116004.40218600001</v>
      </c>
      <c r="Z22" s="172">
        <v>115109.357235</v>
      </c>
      <c r="AA22" s="187">
        <v>93452.478350999998</v>
      </c>
      <c r="AB22" s="354">
        <v>100420.058774</v>
      </c>
      <c r="AC22" s="351">
        <v>118719.24965699999</v>
      </c>
      <c r="AD22" s="309">
        <v>111608.605421</v>
      </c>
      <c r="AE22" s="310">
        <v>111773.47322</v>
      </c>
    </row>
    <row r="23" spans="1:31" s="24" customFormat="1" x14ac:dyDescent="0.45">
      <c r="A23" s="155"/>
      <c r="B23" s="63" t="s">
        <v>73</v>
      </c>
      <c r="C23" s="64"/>
      <c r="D23" s="64"/>
      <c r="E23" s="64"/>
      <c r="F23" s="65"/>
      <c r="G23" s="191">
        <f>G24+G32</f>
        <v>641304.92145900009</v>
      </c>
      <c r="H23" s="192">
        <f t="shared" ref="H23:AA23" si="4">H24+H32</f>
        <v>695053.78392199986</v>
      </c>
      <c r="I23" s="193">
        <f t="shared" si="4"/>
        <v>603804.94615999993</v>
      </c>
      <c r="J23" s="193">
        <f t="shared" si="4"/>
        <v>377300.06709299993</v>
      </c>
      <c r="K23" s="191">
        <f t="shared" si="4"/>
        <v>405651.314059</v>
      </c>
      <c r="L23" s="194">
        <f t="shared" si="4"/>
        <v>470363.39601500001</v>
      </c>
      <c r="M23" s="193">
        <f t="shared" si="4"/>
        <v>499954.09919899999</v>
      </c>
      <c r="N23" s="193">
        <f t="shared" si="4"/>
        <v>480908.91686999996</v>
      </c>
      <c r="O23" s="195">
        <f t="shared" si="4"/>
        <v>505010.03787299996</v>
      </c>
      <c r="P23" s="200">
        <f t="shared" si="4"/>
        <v>676633.250826</v>
      </c>
      <c r="Q23" s="303">
        <f t="shared" si="4"/>
        <v>720835.38345900003</v>
      </c>
      <c r="R23" s="303">
        <f t="shared" si="4"/>
        <v>784173.10826300015</v>
      </c>
      <c r="S23" s="311">
        <f t="shared" si="4"/>
        <v>1109583.258714</v>
      </c>
      <c r="T23" s="200">
        <f t="shared" si="4"/>
        <v>923082.08583500003</v>
      </c>
      <c r="U23" s="303">
        <f t="shared" si="4"/>
        <v>850841.10207399994</v>
      </c>
      <c r="V23" s="303">
        <f t="shared" si="4"/>
        <v>899111.98151900014</v>
      </c>
      <c r="W23" s="311">
        <f t="shared" si="4"/>
        <v>921378.86569100013</v>
      </c>
      <c r="X23" s="200">
        <f t="shared" si="4"/>
        <v>911947.29227400001</v>
      </c>
      <c r="Y23" s="303">
        <f t="shared" si="4"/>
        <v>1015960.792058</v>
      </c>
      <c r="Z23" s="303">
        <f t="shared" si="4"/>
        <v>1059165.1109259999</v>
      </c>
      <c r="AA23" s="315">
        <f t="shared" si="4"/>
        <v>881636.35856700002</v>
      </c>
      <c r="AB23" s="315">
        <f>AB24+AB32</f>
        <v>999401.50318300002</v>
      </c>
      <c r="AC23" s="352">
        <v>1051092.0811640001</v>
      </c>
      <c r="AD23" s="311">
        <v>1018654.7474799999</v>
      </c>
      <c r="AE23" s="352">
        <v>1090331.965788</v>
      </c>
    </row>
    <row r="24" spans="1:31" s="24" customFormat="1" x14ac:dyDescent="0.45">
      <c r="A24" s="155"/>
      <c r="B24" s="25"/>
      <c r="C24" s="165" t="s">
        <v>74</v>
      </c>
      <c r="D24" s="33"/>
      <c r="E24" s="33"/>
      <c r="F24" s="166"/>
      <c r="G24" s="167">
        <f>SUM(G25:G31)</f>
        <v>609526.36048400006</v>
      </c>
      <c r="H24" s="168">
        <f t="shared" ref="H24:AA24" si="5">SUM(H25:H31)</f>
        <v>600364.8914989999</v>
      </c>
      <c r="I24" s="169">
        <f t="shared" si="5"/>
        <v>513207.16233699996</v>
      </c>
      <c r="J24" s="169">
        <f t="shared" si="5"/>
        <v>270329.08753899997</v>
      </c>
      <c r="K24" s="167">
        <f t="shared" si="5"/>
        <v>287985.36255399999</v>
      </c>
      <c r="L24" s="181">
        <f t="shared" si="5"/>
        <v>342867.22905700002</v>
      </c>
      <c r="M24" s="169">
        <f t="shared" si="5"/>
        <v>374570.02734199999</v>
      </c>
      <c r="N24" s="169">
        <f t="shared" si="5"/>
        <v>361601.62538599997</v>
      </c>
      <c r="O24" s="167">
        <f t="shared" si="5"/>
        <v>406675.84859999997</v>
      </c>
      <c r="P24" s="181">
        <f t="shared" si="5"/>
        <v>509713.77484099998</v>
      </c>
      <c r="Q24" s="169">
        <f t="shared" si="5"/>
        <v>531953.89135200006</v>
      </c>
      <c r="R24" s="169">
        <f t="shared" si="5"/>
        <v>574126.44420800009</v>
      </c>
      <c r="S24" s="308">
        <f t="shared" si="5"/>
        <v>638188.23903499998</v>
      </c>
      <c r="T24" s="181">
        <f t="shared" si="5"/>
        <v>529431.43142000004</v>
      </c>
      <c r="U24" s="169">
        <f t="shared" si="5"/>
        <v>434663.47601700004</v>
      </c>
      <c r="V24" s="169">
        <f t="shared" si="5"/>
        <v>480566.52200000006</v>
      </c>
      <c r="W24" s="308">
        <f t="shared" si="5"/>
        <v>411459.58919900004</v>
      </c>
      <c r="X24" s="181">
        <f t="shared" si="5"/>
        <v>398643.16843899997</v>
      </c>
      <c r="Y24" s="169">
        <f t="shared" si="5"/>
        <v>492559.35330900003</v>
      </c>
      <c r="Z24" s="169">
        <f t="shared" si="5"/>
        <v>529597.17524700006</v>
      </c>
      <c r="AA24" s="308">
        <f t="shared" si="5"/>
        <v>520690.696023</v>
      </c>
      <c r="AB24" s="308">
        <f>SUM(AB25:AB31)</f>
        <v>644578.87872499996</v>
      </c>
      <c r="AC24" s="353">
        <v>685889.73887800006</v>
      </c>
      <c r="AD24" s="373">
        <v>650865.21324299998</v>
      </c>
      <c r="AE24" s="308">
        <v>784829.94776000001</v>
      </c>
    </row>
    <row r="25" spans="1:31" s="196" customFormat="1" x14ac:dyDescent="0.45">
      <c r="A25" s="155"/>
      <c r="B25" s="32"/>
      <c r="C25" s="111"/>
      <c r="D25" s="72" t="s">
        <v>75</v>
      </c>
      <c r="E25" s="73"/>
      <c r="F25" s="74"/>
      <c r="G25" s="170">
        <v>112045.32217699999</v>
      </c>
      <c r="H25" s="171">
        <v>111245.32217699999</v>
      </c>
      <c r="I25" s="172">
        <v>110900</v>
      </c>
      <c r="J25" s="172">
        <v>0</v>
      </c>
      <c r="K25" s="170">
        <v>0</v>
      </c>
      <c r="L25" s="173">
        <v>0</v>
      </c>
      <c r="M25" s="172">
        <v>0</v>
      </c>
      <c r="N25" s="172">
        <v>0</v>
      </c>
      <c r="O25" s="176">
        <v>0</v>
      </c>
      <c r="P25" s="173">
        <v>0</v>
      </c>
      <c r="Q25" s="172">
        <v>0</v>
      </c>
      <c r="R25" s="172">
        <v>0</v>
      </c>
      <c r="S25" s="309">
        <v>0</v>
      </c>
      <c r="T25" s="173">
        <v>400</v>
      </c>
      <c r="U25" s="172">
        <v>1000</v>
      </c>
      <c r="V25" s="172">
        <v>4000</v>
      </c>
      <c r="W25" s="309">
        <v>7000</v>
      </c>
      <c r="X25" s="173">
        <v>7000</v>
      </c>
      <c r="Y25" s="172">
        <v>7000</v>
      </c>
      <c r="Z25" s="172">
        <v>7000</v>
      </c>
      <c r="AA25" s="309">
        <v>7000</v>
      </c>
      <c r="AB25" s="309">
        <v>7000</v>
      </c>
      <c r="AC25" s="180">
        <v>7000</v>
      </c>
      <c r="AD25" s="310">
        <v>7000</v>
      </c>
      <c r="AE25" s="309">
        <v>7000</v>
      </c>
    </row>
    <row r="26" spans="1:31" s="196" customFormat="1" x14ac:dyDescent="0.45">
      <c r="A26" s="155"/>
      <c r="B26" s="32"/>
      <c r="C26" s="111"/>
      <c r="D26" s="197" t="s">
        <v>76</v>
      </c>
      <c r="E26" s="174"/>
      <c r="F26" s="175"/>
      <c r="G26" s="176">
        <v>49.92</v>
      </c>
      <c r="H26" s="177">
        <v>27184.994597000001</v>
      </c>
      <c r="I26" s="178">
        <v>49.92</v>
      </c>
      <c r="J26" s="178">
        <v>74.88</v>
      </c>
      <c r="K26" s="176">
        <v>0</v>
      </c>
      <c r="L26" s="179">
        <v>0</v>
      </c>
      <c r="M26" s="178">
        <v>1000</v>
      </c>
      <c r="N26" s="178">
        <v>1000</v>
      </c>
      <c r="O26" s="170">
        <v>1000</v>
      </c>
      <c r="P26" s="173">
        <v>0</v>
      </c>
      <c r="Q26" s="172">
        <v>0</v>
      </c>
      <c r="R26" s="172">
        <v>0</v>
      </c>
      <c r="S26" s="309">
        <v>0</v>
      </c>
      <c r="T26" s="173">
        <v>135.232</v>
      </c>
      <c r="U26" s="172">
        <v>0</v>
      </c>
      <c r="V26" s="172">
        <v>0</v>
      </c>
      <c r="W26" s="309">
        <v>0</v>
      </c>
      <c r="X26" s="173">
        <v>0</v>
      </c>
      <c r="Y26" s="172">
        <v>0</v>
      </c>
      <c r="Z26" s="172">
        <v>0</v>
      </c>
      <c r="AA26" s="309">
        <v>0</v>
      </c>
      <c r="AB26" s="309">
        <v>0</v>
      </c>
      <c r="AC26" s="180">
        <v>0</v>
      </c>
      <c r="AD26" s="310">
        <v>0</v>
      </c>
      <c r="AE26" s="309">
        <v>0</v>
      </c>
    </row>
    <row r="27" spans="1:31" x14ac:dyDescent="0.45">
      <c r="B27" s="32"/>
      <c r="C27" s="111"/>
      <c r="D27" s="72" t="s">
        <v>77</v>
      </c>
      <c r="E27" s="73"/>
      <c r="F27" s="74"/>
      <c r="G27" s="176">
        <v>135930.31641299999</v>
      </c>
      <c r="H27" s="177">
        <v>128728.77072499999</v>
      </c>
      <c r="I27" s="178">
        <v>125045.719585</v>
      </c>
      <c r="J27" s="178">
        <v>0</v>
      </c>
      <c r="K27" s="176">
        <v>0</v>
      </c>
      <c r="L27" s="179">
        <v>0</v>
      </c>
      <c r="M27" s="178">
        <v>1104.9000000000001</v>
      </c>
      <c r="N27" s="178">
        <v>1920.9</v>
      </c>
      <c r="O27" s="170">
        <v>774</v>
      </c>
      <c r="P27" s="173">
        <v>0</v>
      </c>
      <c r="Q27" s="172">
        <v>0</v>
      </c>
      <c r="R27" s="172">
        <v>0</v>
      </c>
      <c r="S27" s="309">
        <v>0</v>
      </c>
      <c r="T27" s="173">
        <v>0</v>
      </c>
      <c r="U27" s="172">
        <v>0</v>
      </c>
      <c r="V27" s="172">
        <v>0</v>
      </c>
      <c r="W27" s="309">
        <v>0</v>
      </c>
      <c r="X27" s="173">
        <v>0</v>
      </c>
      <c r="Y27" s="172">
        <v>0</v>
      </c>
      <c r="Z27" s="172">
        <v>1070.0367719999999</v>
      </c>
      <c r="AA27" s="309">
        <v>0</v>
      </c>
      <c r="AB27" s="309">
        <v>0</v>
      </c>
      <c r="AC27" s="180">
        <v>0</v>
      </c>
      <c r="AD27" s="310">
        <v>3262.3683609999998</v>
      </c>
      <c r="AE27" s="309">
        <v>27799.840319999999</v>
      </c>
    </row>
    <row r="28" spans="1:31" x14ac:dyDescent="0.45">
      <c r="B28" s="32"/>
      <c r="C28" s="111"/>
      <c r="D28" s="72" t="s">
        <v>78</v>
      </c>
      <c r="E28" s="73"/>
      <c r="F28" s="74"/>
      <c r="G28" s="182">
        <v>59360.521124999999</v>
      </c>
      <c r="H28" s="183">
        <v>92793.744869000002</v>
      </c>
      <c r="I28" s="79">
        <v>83138.359110999998</v>
      </c>
      <c r="J28" s="79">
        <v>111674.80252899999</v>
      </c>
      <c r="K28" s="170">
        <v>109573.355774</v>
      </c>
      <c r="L28" s="183">
        <v>116339.31162399999</v>
      </c>
      <c r="M28" s="79">
        <v>144540.90141699999</v>
      </c>
      <c r="N28" s="79">
        <v>163809.15695599999</v>
      </c>
      <c r="O28" s="176">
        <v>218039.96688600001</v>
      </c>
      <c r="P28" s="173">
        <v>229832.412033</v>
      </c>
      <c r="Q28" s="172">
        <v>271850.96738500003</v>
      </c>
      <c r="R28" s="172">
        <v>289649.53658700001</v>
      </c>
      <c r="S28" s="309">
        <v>382490.32764199999</v>
      </c>
      <c r="T28" s="173">
        <v>256921.79139699999</v>
      </c>
      <c r="U28" s="172">
        <v>225027.96696699999</v>
      </c>
      <c r="V28" s="172">
        <v>244104.64759899999</v>
      </c>
      <c r="W28" s="309">
        <v>271133.39843900001</v>
      </c>
      <c r="X28" s="173">
        <v>204666.792235</v>
      </c>
      <c r="Y28" s="172">
        <v>205373.047827</v>
      </c>
      <c r="Z28" s="172">
        <v>227047.88021900001</v>
      </c>
      <c r="AA28" s="309">
        <v>281083.26423099998</v>
      </c>
      <c r="AB28" s="309">
        <v>295214.04353600001</v>
      </c>
      <c r="AC28" s="180">
        <v>327149.99591400003</v>
      </c>
      <c r="AD28" s="310">
        <v>296992.65995399997</v>
      </c>
      <c r="AE28" s="309">
        <v>291073.74728000001</v>
      </c>
    </row>
    <row r="29" spans="1:31" x14ac:dyDescent="0.45">
      <c r="B29" s="32"/>
      <c r="C29" s="111"/>
      <c r="D29" s="72" t="s">
        <v>79</v>
      </c>
      <c r="E29" s="73"/>
      <c r="F29" s="74"/>
      <c r="G29" s="170">
        <v>265767.43378700002</v>
      </c>
      <c r="H29" s="173">
        <v>219186.634357</v>
      </c>
      <c r="I29" s="172">
        <v>178227.553965</v>
      </c>
      <c r="J29" s="172">
        <v>153787.72850999999</v>
      </c>
      <c r="K29" s="176">
        <v>127001.078813</v>
      </c>
      <c r="L29" s="173">
        <v>98106.981568000003</v>
      </c>
      <c r="M29" s="172">
        <v>126121.564476</v>
      </c>
      <c r="N29" s="172">
        <v>106612.60458</v>
      </c>
      <c r="O29" s="176">
        <v>94569.311130999995</v>
      </c>
      <c r="P29" s="173">
        <v>90668.615457000007</v>
      </c>
      <c r="Q29" s="172">
        <v>95412.488458000007</v>
      </c>
      <c r="R29" s="172">
        <v>103231.856784</v>
      </c>
      <c r="S29" s="309">
        <v>104238.48312</v>
      </c>
      <c r="T29" s="173">
        <v>91594.191017999998</v>
      </c>
      <c r="U29" s="172">
        <v>83854.815698000006</v>
      </c>
      <c r="V29" s="172">
        <v>87352.881297999993</v>
      </c>
      <c r="W29" s="309">
        <v>88569.014081999994</v>
      </c>
      <c r="X29" s="173">
        <v>77736.870206000007</v>
      </c>
      <c r="Y29" s="172">
        <v>140793.343547</v>
      </c>
      <c r="Z29" s="172">
        <v>142372.968884</v>
      </c>
      <c r="AA29" s="309">
        <v>92901.21643</v>
      </c>
      <c r="AB29" s="309">
        <v>100493.220575</v>
      </c>
      <c r="AC29" s="180">
        <v>118408.533115</v>
      </c>
      <c r="AD29" s="310">
        <v>128716.75302600001</v>
      </c>
      <c r="AE29" s="309">
        <v>155930.972132</v>
      </c>
    </row>
    <row r="30" spans="1:31" x14ac:dyDescent="0.45">
      <c r="B30" s="32"/>
      <c r="C30" s="111"/>
      <c r="D30" s="197" t="s">
        <v>80</v>
      </c>
      <c r="E30" s="174"/>
      <c r="F30" s="175"/>
      <c r="G30" s="176">
        <v>0</v>
      </c>
      <c r="H30" s="177">
        <v>0</v>
      </c>
      <c r="I30" s="178">
        <v>0</v>
      </c>
      <c r="J30" s="178">
        <v>0</v>
      </c>
      <c r="K30" s="176">
        <v>0</v>
      </c>
      <c r="L30" s="179">
        <v>0</v>
      </c>
      <c r="M30" s="178">
        <v>0</v>
      </c>
      <c r="N30" s="178">
        <v>0</v>
      </c>
      <c r="O30" s="170">
        <v>44762.724489</v>
      </c>
      <c r="P30" s="173">
        <v>47720.087139000003</v>
      </c>
      <c r="Q30" s="172">
        <v>50766.913200000003</v>
      </c>
      <c r="R30" s="172">
        <v>54175.776590000001</v>
      </c>
      <c r="S30" s="309">
        <v>37529.676256999999</v>
      </c>
      <c r="T30" s="173">
        <v>38428.706729999998</v>
      </c>
      <c r="U30" s="172">
        <v>39394.249658000001</v>
      </c>
      <c r="V30" s="172">
        <v>40282.104930000001</v>
      </c>
      <c r="W30" s="309">
        <v>2902.8281310000002</v>
      </c>
      <c r="X30" s="173">
        <v>2902.8281310000002</v>
      </c>
      <c r="Y30" s="172">
        <v>4751.4762710000005</v>
      </c>
      <c r="Z30" s="172">
        <v>131.79040000000001</v>
      </c>
      <c r="AA30" s="309">
        <v>0</v>
      </c>
      <c r="AB30" s="309">
        <v>0</v>
      </c>
      <c r="AC30" s="350">
        <v>0</v>
      </c>
      <c r="AD30" s="372">
        <v>0</v>
      </c>
      <c r="AE30" s="309">
        <v>0</v>
      </c>
    </row>
    <row r="31" spans="1:31" x14ac:dyDescent="0.45">
      <c r="B31" s="32"/>
      <c r="C31" s="198"/>
      <c r="D31" s="197" t="s">
        <v>81</v>
      </c>
      <c r="E31" s="174"/>
      <c r="F31" s="175"/>
      <c r="G31" s="176">
        <v>36372.846982000003</v>
      </c>
      <c r="H31" s="177">
        <v>21225.424773999999</v>
      </c>
      <c r="I31" s="178">
        <v>15845.609676</v>
      </c>
      <c r="J31" s="178">
        <v>4791.6764999999996</v>
      </c>
      <c r="K31" s="176">
        <v>51410.927967000003</v>
      </c>
      <c r="L31" s="179">
        <v>128420.93586500001</v>
      </c>
      <c r="M31" s="178">
        <v>101802.66144900001</v>
      </c>
      <c r="N31" s="178">
        <v>88258.96385</v>
      </c>
      <c r="O31" s="170">
        <v>47529.846094</v>
      </c>
      <c r="P31" s="173">
        <v>141492.66021199999</v>
      </c>
      <c r="Q31" s="172">
        <v>113923.52230900001</v>
      </c>
      <c r="R31" s="172">
        <v>127069.27424699999</v>
      </c>
      <c r="S31" s="309">
        <v>113929.752016</v>
      </c>
      <c r="T31" s="173">
        <v>141951.51027500001</v>
      </c>
      <c r="U31" s="172">
        <v>85386.443694000001</v>
      </c>
      <c r="V31" s="172">
        <v>104826.888173</v>
      </c>
      <c r="W31" s="309">
        <v>41854.348547000001</v>
      </c>
      <c r="X31" s="173">
        <v>106336.67786700001</v>
      </c>
      <c r="Y31" s="172">
        <v>134641.48566400001</v>
      </c>
      <c r="Z31" s="172">
        <v>151974.498972</v>
      </c>
      <c r="AA31" s="309">
        <v>139706.21536199999</v>
      </c>
      <c r="AB31" s="309">
        <v>241871.61461399999</v>
      </c>
      <c r="AC31" s="351">
        <v>233331.20984900001</v>
      </c>
      <c r="AD31" s="309">
        <v>214893.43190200001</v>
      </c>
      <c r="AE31" s="309">
        <v>303025.38802800002</v>
      </c>
    </row>
    <row r="32" spans="1:31" s="24" customFormat="1" x14ac:dyDescent="0.45">
      <c r="A32" s="155"/>
      <c r="B32" s="25"/>
      <c r="C32" s="165" t="s">
        <v>82</v>
      </c>
      <c r="D32" s="33"/>
      <c r="E32" s="33"/>
      <c r="F32" s="166"/>
      <c r="G32" s="167">
        <f>SUM(G33:G39)</f>
        <v>31778.560975</v>
      </c>
      <c r="H32" s="168">
        <f t="shared" ref="H32:AA32" si="6">SUM(H33:H39)</f>
        <v>94688.892422999998</v>
      </c>
      <c r="I32" s="169">
        <f t="shared" si="6"/>
        <v>90597.783823000005</v>
      </c>
      <c r="J32" s="169">
        <f t="shared" si="6"/>
        <v>106970.97955399999</v>
      </c>
      <c r="K32" s="167">
        <f t="shared" si="6"/>
        <v>117665.951505</v>
      </c>
      <c r="L32" s="181">
        <f t="shared" si="6"/>
        <v>127496.166958</v>
      </c>
      <c r="M32" s="169">
        <f t="shared" si="6"/>
        <v>125384.071857</v>
      </c>
      <c r="N32" s="169">
        <f t="shared" si="6"/>
        <v>119307.291484</v>
      </c>
      <c r="O32" s="167">
        <f t="shared" si="6"/>
        <v>98334.189273000011</v>
      </c>
      <c r="P32" s="181">
        <f t="shared" si="6"/>
        <v>166919.47598499997</v>
      </c>
      <c r="Q32" s="169">
        <f t="shared" si="6"/>
        <v>188881.492107</v>
      </c>
      <c r="R32" s="169">
        <f t="shared" si="6"/>
        <v>210046.664055</v>
      </c>
      <c r="S32" s="308">
        <f t="shared" si="6"/>
        <v>471395.01967900002</v>
      </c>
      <c r="T32" s="181">
        <f t="shared" si="6"/>
        <v>393650.654415</v>
      </c>
      <c r="U32" s="169">
        <f t="shared" si="6"/>
        <v>416177.6260569999</v>
      </c>
      <c r="V32" s="169">
        <f t="shared" si="6"/>
        <v>418545.45951900003</v>
      </c>
      <c r="W32" s="308">
        <f t="shared" si="6"/>
        <v>509919.27649200003</v>
      </c>
      <c r="X32" s="181">
        <f t="shared" si="6"/>
        <v>513304.12383500003</v>
      </c>
      <c r="Y32" s="169">
        <f t="shared" si="6"/>
        <v>523401.43874899996</v>
      </c>
      <c r="Z32" s="169">
        <f t="shared" si="6"/>
        <v>529567.93567899999</v>
      </c>
      <c r="AA32" s="308">
        <f t="shared" si="6"/>
        <v>360945.66254400002</v>
      </c>
      <c r="AB32" s="308">
        <f>SUM(AB33:AB39)</f>
        <v>354822.62445800001</v>
      </c>
      <c r="AC32" s="349">
        <v>365202.34228599997</v>
      </c>
      <c r="AD32" s="371">
        <v>367789.53423699999</v>
      </c>
      <c r="AE32" s="308">
        <v>305502.01802800002</v>
      </c>
    </row>
    <row r="33" spans="1:31" x14ac:dyDescent="0.45">
      <c r="B33" s="32"/>
      <c r="C33" s="111"/>
      <c r="D33" s="72" t="s">
        <v>83</v>
      </c>
      <c r="E33" s="73"/>
      <c r="F33" s="74"/>
      <c r="G33" s="170">
        <v>1062.4000000000001</v>
      </c>
      <c r="H33" s="171">
        <v>1049.92</v>
      </c>
      <c r="I33" s="172">
        <v>1037.44</v>
      </c>
      <c r="J33" s="172">
        <v>1000</v>
      </c>
      <c r="K33" s="170">
        <v>1000</v>
      </c>
      <c r="L33" s="173">
        <v>1000</v>
      </c>
      <c r="M33" s="172">
        <v>0</v>
      </c>
      <c r="N33" s="172">
        <v>0</v>
      </c>
      <c r="O33" s="170">
        <v>0</v>
      </c>
      <c r="P33" s="173">
        <v>0</v>
      </c>
      <c r="Q33" s="172">
        <v>0</v>
      </c>
      <c r="R33" s="172">
        <v>0</v>
      </c>
      <c r="S33" s="309">
        <v>0</v>
      </c>
      <c r="T33" s="173">
        <v>553.61699999999996</v>
      </c>
      <c r="U33" s="172">
        <v>0</v>
      </c>
      <c r="V33" s="172">
        <v>0</v>
      </c>
      <c r="W33" s="309">
        <v>0</v>
      </c>
      <c r="X33" s="173">
        <v>0</v>
      </c>
      <c r="Y33" s="172">
        <v>0</v>
      </c>
      <c r="Z33" s="172">
        <v>0</v>
      </c>
      <c r="AA33" s="309">
        <v>0</v>
      </c>
      <c r="AB33" s="309">
        <v>0</v>
      </c>
      <c r="AC33" s="350">
        <v>0</v>
      </c>
      <c r="AD33" s="372">
        <v>0</v>
      </c>
      <c r="AE33" s="309">
        <v>0</v>
      </c>
    </row>
    <row r="34" spans="1:31" x14ac:dyDescent="0.45">
      <c r="B34" s="32"/>
      <c r="C34" s="111"/>
      <c r="D34" s="72" t="s">
        <v>84</v>
      </c>
      <c r="E34" s="73"/>
      <c r="F34" s="74"/>
      <c r="G34" s="170">
        <v>0</v>
      </c>
      <c r="H34" s="171">
        <v>0</v>
      </c>
      <c r="I34" s="172">
        <v>0</v>
      </c>
      <c r="J34" s="172">
        <v>0</v>
      </c>
      <c r="K34" s="170">
        <v>0</v>
      </c>
      <c r="L34" s="173">
        <v>0</v>
      </c>
      <c r="M34" s="172">
        <v>0</v>
      </c>
      <c r="N34" s="172">
        <v>0</v>
      </c>
      <c r="O34" s="170">
        <v>0</v>
      </c>
      <c r="P34" s="173">
        <v>0</v>
      </c>
      <c r="Q34" s="172">
        <v>0</v>
      </c>
      <c r="R34" s="172">
        <v>1718.2977080000001</v>
      </c>
      <c r="S34" s="309">
        <v>207824.890246</v>
      </c>
      <c r="T34" s="173">
        <v>200970.95277599999</v>
      </c>
      <c r="U34" s="172">
        <v>200970.95277599999</v>
      </c>
      <c r="V34" s="172">
        <v>152690.486065</v>
      </c>
      <c r="W34" s="309">
        <v>234747.388637</v>
      </c>
      <c r="X34" s="173">
        <v>245046.91056700001</v>
      </c>
      <c r="Y34" s="172">
        <v>252173.15190500001</v>
      </c>
      <c r="Z34" s="172">
        <v>261086.43148699999</v>
      </c>
      <c r="AA34" s="309">
        <v>83901.868168999994</v>
      </c>
      <c r="AB34" s="309">
        <v>89017.264299999995</v>
      </c>
      <c r="AC34" s="180">
        <v>93516.732174999997</v>
      </c>
      <c r="AD34" s="310">
        <v>87647.264102999994</v>
      </c>
      <c r="AE34" s="309">
        <v>33883.935120000002</v>
      </c>
    </row>
    <row r="35" spans="1:31" x14ac:dyDescent="0.45">
      <c r="B35" s="32"/>
      <c r="C35" s="111"/>
      <c r="D35" s="197" t="s">
        <v>85</v>
      </c>
      <c r="E35" s="174"/>
      <c r="F35" s="175"/>
      <c r="G35" s="176">
        <v>11937.400390000001</v>
      </c>
      <c r="H35" s="177">
        <v>13114.504558000001</v>
      </c>
      <c r="I35" s="178">
        <v>13788.368731</v>
      </c>
      <c r="J35" s="178">
        <v>14686.130149000001</v>
      </c>
      <c r="K35" s="176">
        <v>17834.531242000001</v>
      </c>
      <c r="L35" s="179">
        <v>17400.558485000001</v>
      </c>
      <c r="M35" s="178">
        <v>17859.745991</v>
      </c>
      <c r="N35" s="178">
        <v>18492.295932000001</v>
      </c>
      <c r="O35" s="176">
        <v>14809.815298</v>
      </c>
      <c r="P35" s="179">
        <v>11631.641609</v>
      </c>
      <c r="Q35" s="178">
        <v>12201.502944</v>
      </c>
      <c r="R35" s="178">
        <v>12684.974307</v>
      </c>
      <c r="S35" s="310">
        <v>17755.434958999998</v>
      </c>
      <c r="T35" s="179">
        <v>20374.245378</v>
      </c>
      <c r="U35" s="178">
        <v>21546.526666000002</v>
      </c>
      <c r="V35" s="178">
        <v>22876.617414</v>
      </c>
      <c r="W35" s="310">
        <v>13876.873368</v>
      </c>
      <c r="X35" s="179">
        <v>14553.280353</v>
      </c>
      <c r="Y35" s="178">
        <v>15613.802486</v>
      </c>
      <c r="Z35" s="178">
        <v>16638.988722999999</v>
      </c>
      <c r="AA35" s="310">
        <v>17080.991074000001</v>
      </c>
      <c r="AB35" s="310">
        <v>17616.841480999999</v>
      </c>
      <c r="AC35" s="180">
        <v>17711.109875999999</v>
      </c>
      <c r="AD35" s="310">
        <v>18672.966415999999</v>
      </c>
      <c r="AE35" s="310">
        <v>26627.822131000001</v>
      </c>
    </row>
    <row r="36" spans="1:31" x14ac:dyDescent="0.45">
      <c r="B36" s="32"/>
      <c r="C36" s="111"/>
      <c r="D36" s="40" t="s">
        <v>86</v>
      </c>
      <c r="E36" s="12"/>
      <c r="F36" s="41"/>
      <c r="G36" s="182">
        <v>3098.0358940000001</v>
      </c>
      <c r="H36" s="183">
        <v>3200.0131999999999</v>
      </c>
      <c r="I36" s="79">
        <v>3297.3807590000001</v>
      </c>
      <c r="J36" s="79">
        <v>3397.0421569999999</v>
      </c>
      <c r="K36" s="176">
        <v>4911.3546189999997</v>
      </c>
      <c r="L36" s="183">
        <v>5082.9223199999997</v>
      </c>
      <c r="M36" s="79">
        <v>5024.7157479999996</v>
      </c>
      <c r="N36" s="79">
        <v>5049.9572420000004</v>
      </c>
      <c r="O36" s="182">
        <v>5289.4520069999999</v>
      </c>
      <c r="P36" s="179">
        <v>12254.060226</v>
      </c>
      <c r="Q36" s="178">
        <v>12807.916771</v>
      </c>
      <c r="R36" s="178">
        <v>11949.356765</v>
      </c>
      <c r="S36" s="310">
        <v>12607.875339</v>
      </c>
      <c r="T36" s="179">
        <v>12693.555535</v>
      </c>
      <c r="U36" s="178">
        <v>12720.641750999999</v>
      </c>
      <c r="V36" s="178">
        <v>13841.670521</v>
      </c>
      <c r="W36" s="310">
        <v>13834.890155999999</v>
      </c>
      <c r="X36" s="179">
        <v>13889.795614000001</v>
      </c>
      <c r="Y36" s="178">
        <v>13947.227761</v>
      </c>
      <c r="Z36" s="178">
        <v>13978.476644</v>
      </c>
      <c r="AA36" s="310">
        <v>14039.274948</v>
      </c>
      <c r="AB36" s="310">
        <v>14093.282639999999</v>
      </c>
      <c r="AC36" s="350">
        <v>14171.50524</v>
      </c>
      <c r="AD36" s="372">
        <v>13417.547548</v>
      </c>
      <c r="AE36" s="310">
        <v>13479.779256</v>
      </c>
    </row>
    <row r="37" spans="1:31" x14ac:dyDescent="0.45">
      <c r="B37" s="32"/>
      <c r="C37" s="111"/>
      <c r="D37" s="197" t="s">
        <v>87</v>
      </c>
      <c r="E37" s="174"/>
      <c r="F37" s="175"/>
      <c r="G37" s="176">
        <v>15680.724690999999</v>
      </c>
      <c r="H37" s="177">
        <v>77324.454664999997</v>
      </c>
      <c r="I37" s="178">
        <v>72474.594333000001</v>
      </c>
      <c r="J37" s="178">
        <v>87887.807247999997</v>
      </c>
      <c r="K37" s="176">
        <v>93920.065644000002</v>
      </c>
      <c r="L37" s="179">
        <v>104012.686153</v>
      </c>
      <c r="M37" s="178">
        <v>102499.610118</v>
      </c>
      <c r="N37" s="178">
        <v>95765.038310000004</v>
      </c>
      <c r="O37" s="176">
        <v>77462.717411000005</v>
      </c>
      <c r="P37" s="179">
        <v>142391.61598199999</v>
      </c>
      <c r="Q37" s="178">
        <v>163380.916578</v>
      </c>
      <c r="R37" s="178">
        <v>182664.287877</v>
      </c>
      <c r="S37" s="310">
        <v>159157.016149</v>
      </c>
      <c r="T37" s="179">
        <v>157404.412075</v>
      </c>
      <c r="U37" s="178">
        <v>179191.57606699999</v>
      </c>
      <c r="V37" s="178">
        <v>227689.13933100001</v>
      </c>
      <c r="W37" s="310">
        <v>181254.138114</v>
      </c>
      <c r="X37" s="179">
        <v>173226.554294</v>
      </c>
      <c r="Y37" s="178">
        <v>176274.02549199999</v>
      </c>
      <c r="Z37" s="178">
        <v>172259.006077</v>
      </c>
      <c r="AA37" s="310">
        <v>146304.00428699999</v>
      </c>
      <c r="AB37" s="310">
        <v>136150.50346599999</v>
      </c>
      <c r="AC37" s="180">
        <v>144151.70639499999</v>
      </c>
      <c r="AD37" s="310">
        <v>147812.51266499999</v>
      </c>
      <c r="AE37" s="310">
        <v>143285.908264</v>
      </c>
    </row>
    <row r="38" spans="1:31" x14ac:dyDescent="0.45">
      <c r="B38" s="32"/>
      <c r="C38" s="111"/>
      <c r="D38" s="72" t="s">
        <v>116</v>
      </c>
      <c r="E38" s="73"/>
      <c r="F38" s="74"/>
      <c r="G38" s="170"/>
      <c r="H38" s="171"/>
      <c r="I38" s="172"/>
      <c r="J38" s="172"/>
      <c r="K38" s="170"/>
      <c r="L38" s="173"/>
      <c r="M38" s="172"/>
      <c r="N38" s="172"/>
      <c r="O38" s="170"/>
      <c r="P38" s="173"/>
      <c r="Q38" s="172"/>
      <c r="R38" s="172"/>
      <c r="S38" s="309"/>
      <c r="T38" s="173"/>
      <c r="U38" s="172"/>
      <c r="V38" s="172"/>
      <c r="W38" s="309"/>
      <c r="X38" s="173">
        <v>0</v>
      </c>
      <c r="Y38" s="172">
        <v>0</v>
      </c>
      <c r="Z38" s="172">
        <v>0</v>
      </c>
      <c r="AA38" s="309">
        <v>49607.494826000002</v>
      </c>
      <c r="AB38" s="309">
        <v>46758.200809000002</v>
      </c>
      <c r="AC38" s="180">
        <v>42861.684072999997</v>
      </c>
      <c r="AD38" s="310">
        <v>38965.167335999999</v>
      </c>
      <c r="AE38" s="309">
        <v>35068.650600000001</v>
      </c>
    </row>
    <row r="39" spans="1:31" x14ac:dyDescent="0.45">
      <c r="B39" s="32"/>
      <c r="C39" s="111"/>
      <c r="D39" s="184" t="s">
        <v>88</v>
      </c>
      <c r="E39" s="185"/>
      <c r="F39" s="186"/>
      <c r="G39" s="187">
        <v>0</v>
      </c>
      <c r="H39" s="188">
        <v>0</v>
      </c>
      <c r="I39" s="189">
        <v>0</v>
      </c>
      <c r="J39" s="189">
        <v>0</v>
      </c>
      <c r="K39" s="187">
        <v>0</v>
      </c>
      <c r="L39" s="190">
        <v>0</v>
      </c>
      <c r="M39" s="189">
        <v>0</v>
      </c>
      <c r="N39" s="189">
        <v>0</v>
      </c>
      <c r="O39" s="170">
        <v>772.20455700000002</v>
      </c>
      <c r="P39" s="173">
        <v>642.15816800000005</v>
      </c>
      <c r="Q39" s="172">
        <v>491.15581400000002</v>
      </c>
      <c r="R39" s="172">
        <v>1029.747398</v>
      </c>
      <c r="S39" s="309">
        <v>74049.802985999995</v>
      </c>
      <c r="T39" s="173">
        <v>1653.8716509999999</v>
      </c>
      <c r="U39" s="172">
        <v>1747.928797</v>
      </c>
      <c r="V39" s="172">
        <v>1447.546188</v>
      </c>
      <c r="W39" s="309">
        <v>66205.986216999998</v>
      </c>
      <c r="X39" s="173">
        <v>66587.583006999994</v>
      </c>
      <c r="Y39" s="172">
        <v>65393.231104999999</v>
      </c>
      <c r="Z39" s="172">
        <v>65605.032747999998</v>
      </c>
      <c r="AA39" s="309">
        <v>50012.029240000003</v>
      </c>
      <c r="AB39" s="309">
        <v>51186.531761999999</v>
      </c>
      <c r="AC39" s="350">
        <v>52789.604527000003</v>
      </c>
      <c r="AD39" s="372">
        <v>61274.076169</v>
      </c>
      <c r="AE39" s="309">
        <v>53155.922657000003</v>
      </c>
    </row>
    <row r="40" spans="1:31" s="24" customFormat="1" x14ac:dyDescent="0.45">
      <c r="A40" s="155"/>
      <c r="B40" s="63" t="s">
        <v>89</v>
      </c>
      <c r="C40" s="64"/>
      <c r="D40" s="64"/>
      <c r="E40" s="64"/>
      <c r="F40" s="64"/>
      <c r="G40" s="199">
        <f>SUM(G41:G45)</f>
        <v>-22245.339771999978</v>
      </c>
      <c r="H40" s="228">
        <f t="shared" ref="H40:AA40" si="7">SUM(H41:H45)</f>
        <v>92509.780119000119</v>
      </c>
      <c r="I40" s="193">
        <f t="shared" si="7"/>
        <v>133271.864268</v>
      </c>
      <c r="J40" s="193">
        <f t="shared" si="7"/>
        <v>443223.2223149999</v>
      </c>
      <c r="K40" s="191">
        <f t="shared" si="7"/>
        <v>584405.05805799982</v>
      </c>
      <c r="L40" s="200">
        <f t="shared" si="7"/>
        <v>885192.41524799983</v>
      </c>
      <c r="M40" s="193">
        <f t="shared" si="7"/>
        <v>1008313.563129</v>
      </c>
      <c r="N40" s="193">
        <f t="shared" si="7"/>
        <v>1159189.3038919999</v>
      </c>
      <c r="O40" s="195">
        <f t="shared" si="7"/>
        <v>1214095.693767</v>
      </c>
      <c r="P40" s="200">
        <f t="shared" si="7"/>
        <v>1421055.0627529998</v>
      </c>
      <c r="Q40" s="303">
        <f t="shared" si="7"/>
        <v>1569665.731072</v>
      </c>
      <c r="R40" s="303">
        <f t="shared" si="7"/>
        <v>4520001.7945400001</v>
      </c>
      <c r="S40" s="311">
        <f t="shared" si="7"/>
        <v>4608244.3087709993</v>
      </c>
      <c r="T40" s="200">
        <f t="shared" si="7"/>
        <v>4846828.7474509999</v>
      </c>
      <c r="U40" s="303">
        <f t="shared" si="7"/>
        <v>5077877.0513969995</v>
      </c>
      <c r="V40" s="303">
        <f t="shared" si="7"/>
        <v>5401719.2178229997</v>
      </c>
      <c r="W40" s="311">
        <f t="shared" si="7"/>
        <v>5116405.1004450005</v>
      </c>
      <c r="X40" s="200">
        <f t="shared" si="7"/>
        <v>5400484.2525619995</v>
      </c>
      <c r="Y40" s="303">
        <f t="shared" si="7"/>
        <v>5382015.7152630007</v>
      </c>
      <c r="Z40" s="303">
        <f t="shared" si="7"/>
        <v>5610734.542963</v>
      </c>
      <c r="AA40" s="311">
        <f t="shared" si="7"/>
        <v>5558820.2610309999</v>
      </c>
      <c r="AB40" s="311">
        <f>SUM(AB41:AB45)</f>
        <v>5919833.7080939999</v>
      </c>
      <c r="AC40" s="352">
        <v>6095441.5932860002</v>
      </c>
      <c r="AD40" s="311">
        <v>6258767.5468470007</v>
      </c>
      <c r="AE40" s="311">
        <v>6829131.6022269996</v>
      </c>
    </row>
    <row r="41" spans="1:31" x14ac:dyDescent="0.45">
      <c r="B41" s="32"/>
      <c r="C41" s="201" t="s">
        <v>90</v>
      </c>
      <c r="D41" s="201"/>
      <c r="E41" s="201"/>
      <c r="F41" s="197"/>
      <c r="G41" s="180">
        <v>3727.7824999999998</v>
      </c>
      <c r="H41" s="229">
        <v>3740.0925000000002</v>
      </c>
      <c r="I41" s="178">
        <v>3772.7114999999999</v>
      </c>
      <c r="J41" s="178">
        <v>3986.7114999999999</v>
      </c>
      <c r="K41" s="176">
        <v>4022.7489999999998</v>
      </c>
      <c r="L41" s="177">
        <v>4022.7489999999998</v>
      </c>
      <c r="M41" s="178">
        <v>4041.3924999999999</v>
      </c>
      <c r="N41" s="178">
        <v>4042.6424999999999</v>
      </c>
      <c r="O41" s="176">
        <v>4278.5185000000001</v>
      </c>
      <c r="P41" s="312">
        <v>4278.6184999999996</v>
      </c>
      <c r="Q41" s="178">
        <v>4327.4070000000002</v>
      </c>
      <c r="R41" s="178">
        <v>4895.1445000000003</v>
      </c>
      <c r="S41" s="310">
        <v>4896.7044999999998</v>
      </c>
      <c r="T41" s="304">
        <v>4907.2044999999998</v>
      </c>
      <c r="U41" s="178">
        <v>4907.2044999999998</v>
      </c>
      <c r="V41" s="178">
        <v>4907.2044999999998</v>
      </c>
      <c r="W41" s="310">
        <v>4908.1544999999996</v>
      </c>
      <c r="X41" s="304">
        <v>4923.7290000000003</v>
      </c>
      <c r="Y41" s="178">
        <v>4923.7290000000003</v>
      </c>
      <c r="Z41" s="178">
        <v>4923.7290000000003</v>
      </c>
      <c r="AA41" s="310">
        <v>4923.7290000000003</v>
      </c>
      <c r="AB41" s="310">
        <v>4923.9040000000005</v>
      </c>
      <c r="AC41" s="180">
        <v>4924.1490000000003</v>
      </c>
      <c r="AD41" s="310">
        <v>4924.924</v>
      </c>
      <c r="AE41" s="310">
        <v>4925.8910999999998</v>
      </c>
    </row>
    <row r="42" spans="1:31" x14ac:dyDescent="0.45">
      <c r="B42" s="32"/>
      <c r="C42" s="201" t="s">
        <v>91</v>
      </c>
      <c r="D42" s="201"/>
      <c r="E42" s="201"/>
      <c r="F42" s="197"/>
      <c r="G42" s="180">
        <v>805068.53404399997</v>
      </c>
      <c r="H42" s="229">
        <v>812257.33025200001</v>
      </c>
      <c r="I42" s="178">
        <v>817100.07444400003</v>
      </c>
      <c r="J42" s="178">
        <v>941841.52054900001</v>
      </c>
      <c r="K42" s="176">
        <v>984641.28020599997</v>
      </c>
      <c r="L42" s="177">
        <v>984641.28020599997</v>
      </c>
      <c r="M42" s="178">
        <v>985745.56669899996</v>
      </c>
      <c r="N42" s="178">
        <v>985819.60769900004</v>
      </c>
      <c r="O42" s="176">
        <v>1003771.194569</v>
      </c>
      <c r="P42" s="312">
        <v>1003773.6020440001</v>
      </c>
      <c r="Q42" s="178">
        <v>1065613.7490600001</v>
      </c>
      <c r="R42" s="178">
        <v>3837224.170618</v>
      </c>
      <c r="S42" s="310">
        <v>3839098.492238</v>
      </c>
      <c r="T42" s="304">
        <v>1474069.86152</v>
      </c>
      <c r="U42" s="178">
        <v>1475088.159033</v>
      </c>
      <c r="V42" s="178">
        <v>1475088.159033</v>
      </c>
      <c r="W42" s="310">
        <v>1448604.3711000001</v>
      </c>
      <c r="X42" s="304">
        <v>1467702.051518</v>
      </c>
      <c r="Y42" s="178">
        <v>1470141.0466189999</v>
      </c>
      <c r="Z42" s="178">
        <v>1470346.00868</v>
      </c>
      <c r="AA42" s="310">
        <v>1472034.1913709999</v>
      </c>
      <c r="AB42" s="310">
        <v>1471454.645911</v>
      </c>
      <c r="AC42" s="180">
        <v>1473923.9559220001</v>
      </c>
      <c r="AD42" s="310">
        <v>1478349.025284</v>
      </c>
      <c r="AE42" s="310">
        <v>1477796.4952499999</v>
      </c>
    </row>
    <row r="43" spans="1:31" x14ac:dyDescent="0.45">
      <c r="B43" s="32"/>
      <c r="C43" s="201" t="s">
        <v>92</v>
      </c>
      <c r="D43" s="201"/>
      <c r="E43" s="201"/>
      <c r="F43" s="197"/>
      <c r="G43" s="180">
        <v>-33127.140712</v>
      </c>
      <c r="H43" s="229">
        <v>-18871.633938999999</v>
      </c>
      <c r="I43" s="178">
        <v>-4079.368747</v>
      </c>
      <c r="J43" s="178">
        <v>150973.99568200001</v>
      </c>
      <c r="K43" s="176">
        <v>114076.17123599999</v>
      </c>
      <c r="L43" s="177">
        <v>120880.639255</v>
      </c>
      <c r="M43" s="178">
        <v>131902.995823</v>
      </c>
      <c r="N43" s="178">
        <v>172723.90158599999</v>
      </c>
      <c r="O43" s="176">
        <v>168113.934186</v>
      </c>
      <c r="P43" s="312">
        <v>181052.65100300001</v>
      </c>
      <c r="Q43" s="178">
        <v>126466.83598800001</v>
      </c>
      <c r="R43" s="178">
        <v>126225.256733</v>
      </c>
      <c r="S43" s="310">
        <v>206327.03733799999</v>
      </c>
      <c r="T43" s="304">
        <v>155055.92094800001</v>
      </c>
      <c r="U43" s="178">
        <v>191104.78147799999</v>
      </c>
      <c r="V43" s="178">
        <v>288515.52809400001</v>
      </c>
      <c r="W43" s="310">
        <v>190113.30586600001</v>
      </c>
      <c r="X43" s="304">
        <v>187957.157966</v>
      </c>
      <c r="Y43" s="178">
        <v>206646.758623</v>
      </c>
      <c r="Z43" s="178">
        <v>223511.77301</v>
      </c>
      <c r="AA43" s="310">
        <v>182510.51001599999</v>
      </c>
      <c r="AB43" s="310">
        <v>195518.685501</v>
      </c>
      <c r="AC43" s="350">
        <v>146742.36429500001</v>
      </c>
      <c r="AD43" s="372">
        <v>184186.44520399999</v>
      </c>
      <c r="AE43" s="310">
        <v>263650.60605499998</v>
      </c>
    </row>
    <row r="44" spans="1:31" x14ac:dyDescent="0.45">
      <c r="B44" s="32"/>
      <c r="C44" s="201" t="s">
        <v>93</v>
      </c>
      <c r="D44" s="201"/>
      <c r="E44" s="201"/>
      <c r="F44" s="197"/>
      <c r="G44" s="180">
        <v>-797914.51560399996</v>
      </c>
      <c r="H44" s="229">
        <v>-704616.00869399996</v>
      </c>
      <c r="I44" s="178">
        <v>-683521.552929</v>
      </c>
      <c r="J44" s="178">
        <v>-653579.00541600003</v>
      </c>
      <c r="K44" s="176">
        <v>-518335.14238400001</v>
      </c>
      <c r="L44" s="177">
        <v>-224352.25321299999</v>
      </c>
      <c r="M44" s="178">
        <v>-113376.39189300001</v>
      </c>
      <c r="N44" s="178">
        <v>-3396.8478930000001</v>
      </c>
      <c r="O44" s="176">
        <v>37932.046512000001</v>
      </c>
      <c r="P44" s="312">
        <v>231950.18376000001</v>
      </c>
      <c r="Q44" s="178">
        <v>373257.732387</v>
      </c>
      <c r="R44" s="178">
        <v>551569.16756199999</v>
      </c>
      <c r="S44" s="310">
        <v>557809.70485900005</v>
      </c>
      <c r="T44" s="304">
        <v>3212659.5848810002</v>
      </c>
      <c r="U44" s="178">
        <v>3406616.6738069998</v>
      </c>
      <c r="V44" s="178">
        <v>3633023.7704170002</v>
      </c>
      <c r="W44" s="310">
        <v>3467581.3104139999</v>
      </c>
      <c r="X44" s="304">
        <v>3735037.2667379999</v>
      </c>
      <c r="Y44" s="178">
        <v>3695838.3746210001</v>
      </c>
      <c r="Z44" s="178">
        <v>3907781.2061350001</v>
      </c>
      <c r="AA44" s="310">
        <v>3894954.7716709999</v>
      </c>
      <c r="AB44" s="310">
        <v>4244946.4750530003</v>
      </c>
      <c r="AC44" s="351">
        <v>4467298.9898659997</v>
      </c>
      <c r="AD44" s="309">
        <v>4589385.8262940003</v>
      </c>
      <c r="AE44" s="310">
        <v>5081464.6760600004</v>
      </c>
    </row>
    <row r="45" spans="1:31" x14ac:dyDescent="0.45">
      <c r="B45" s="32"/>
      <c r="C45" s="201" t="s">
        <v>94</v>
      </c>
      <c r="D45" s="201"/>
      <c r="E45" s="201"/>
      <c r="F45" s="197"/>
      <c r="G45" s="180">
        <v>0</v>
      </c>
      <c r="H45" s="229">
        <v>0</v>
      </c>
      <c r="I45" s="178">
        <v>0</v>
      </c>
      <c r="J45" s="178">
        <v>0</v>
      </c>
      <c r="K45" s="187">
        <v>0</v>
      </c>
      <c r="L45" s="188">
        <v>0</v>
      </c>
      <c r="M45" s="189">
        <v>0</v>
      </c>
      <c r="N45" s="189">
        <v>0</v>
      </c>
      <c r="O45" s="187">
        <v>0</v>
      </c>
      <c r="P45" s="312">
        <v>7.4460000000000004E-3</v>
      </c>
      <c r="Q45" s="178">
        <v>6.6369999999999997E-3</v>
      </c>
      <c r="R45" s="178">
        <v>88.055126999999999</v>
      </c>
      <c r="S45" s="310">
        <v>112.36983600000001</v>
      </c>
      <c r="T45" s="304">
        <v>136.175602</v>
      </c>
      <c r="U45" s="178">
        <v>160.23257899999999</v>
      </c>
      <c r="V45" s="178">
        <v>184.555779</v>
      </c>
      <c r="W45" s="310">
        <v>5197.9585649999999</v>
      </c>
      <c r="X45" s="304">
        <v>4864.0473400000001</v>
      </c>
      <c r="Y45" s="178">
        <v>4465.8064000000004</v>
      </c>
      <c r="Z45" s="178">
        <v>4171.8261380000004</v>
      </c>
      <c r="AA45" s="310">
        <v>4397.0589730000002</v>
      </c>
      <c r="AB45" s="310">
        <v>2989.997629</v>
      </c>
      <c r="AC45" s="351">
        <v>2552.1342030000001</v>
      </c>
      <c r="AD45" s="309">
        <v>1921.326065</v>
      </c>
      <c r="AE45" s="310">
        <v>1293.9337619999999</v>
      </c>
    </row>
    <row r="46" spans="1:31" x14ac:dyDescent="0.45">
      <c r="B46" s="143" t="s">
        <v>95</v>
      </c>
      <c r="C46" s="202"/>
      <c r="D46" s="202"/>
      <c r="E46" s="202"/>
      <c r="F46" s="202"/>
      <c r="G46" s="203">
        <f>G40+G23</f>
        <v>619059.58168700011</v>
      </c>
      <c r="H46" s="230">
        <f t="shared" ref="H46:AA46" si="8">H40+H23</f>
        <v>787563.56404099998</v>
      </c>
      <c r="I46" s="205">
        <f t="shared" si="8"/>
        <v>737076.81042799994</v>
      </c>
      <c r="J46" s="205">
        <f t="shared" si="8"/>
        <v>820523.28940799984</v>
      </c>
      <c r="K46" s="206">
        <f t="shared" si="8"/>
        <v>990056.37211699982</v>
      </c>
      <c r="L46" s="204">
        <f t="shared" si="8"/>
        <v>1355555.8112629999</v>
      </c>
      <c r="M46" s="205">
        <f t="shared" si="8"/>
        <v>1508267.6623279999</v>
      </c>
      <c r="N46" s="205">
        <f t="shared" si="8"/>
        <v>1640098.220762</v>
      </c>
      <c r="O46" s="206">
        <f t="shared" si="8"/>
        <v>1719105.7316399999</v>
      </c>
      <c r="P46" s="305">
        <f t="shared" si="8"/>
        <v>2097688.3135789996</v>
      </c>
      <c r="Q46" s="205">
        <f t="shared" si="8"/>
        <v>2290501.1145310001</v>
      </c>
      <c r="R46" s="205">
        <f t="shared" si="8"/>
        <v>5304174.9028030001</v>
      </c>
      <c r="S46" s="313">
        <f t="shared" si="8"/>
        <v>5717827.5674849991</v>
      </c>
      <c r="T46" s="305">
        <f t="shared" si="8"/>
        <v>5769910.8332860004</v>
      </c>
      <c r="U46" s="205">
        <f t="shared" si="8"/>
        <v>5928718.1534709996</v>
      </c>
      <c r="V46" s="205">
        <f t="shared" si="8"/>
        <v>6300831.1993419994</v>
      </c>
      <c r="W46" s="313">
        <f t="shared" si="8"/>
        <v>6037783.9661360011</v>
      </c>
      <c r="X46" s="305">
        <f t="shared" si="8"/>
        <v>6312431.5448359996</v>
      </c>
      <c r="Y46" s="205">
        <f t="shared" si="8"/>
        <v>6397976.507321001</v>
      </c>
      <c r="Z46" s="205">
        <f t="shared" si="8"/>
        <v>6669899.6538890004</v>
      </c>
      <c r="AA46" s="313">
        <f t="shared" si="8"/>
        <v>6440456.6195980003</v>
      </c>
      <c r="AB46" s="313">
        <f>AB40+AB23</f>
        <v>6919235.2112769997</v>
      </c>
      <c r="AC46" s="203">
        <v>7146533.6744500007</v>
      </c>
      <c r="AD46" s="313">
        <v>7277422.2943270002</v>
      </c>
      <c r="AE46" s="313">
        <v>7919463.5680149999</v>
      </c>
    </row>
    <row r="47" spans="1:31" ht="13.5" customHeight="1" x14ac:dyDescent="0.45">
      <c r="B47" s="154" t="s">
        <v>52</v>
      </c>
      <c r="L47" s="7"/>
      <c r="M47" s="7"/>
      <c r="N47" s="7"/>
      <c r="O47" s="7"/>
      <c r="P47" s="7"/>
      <c r="Q47" s="7"/>
      <c r="R47" s="212"/>
      <c r="S47" s="212"/>
      <c r="T47" s="212"/>
      <c r="U47" s="212"/>
      <c r="V47" s="212"/>
      <c r="W47" s="212"/>
      <c r="X47" s="212"/>
      <c r="Y47" s="212"/>
      <c r="Z47" s="212"/>
      <c r="AA47" s="212"/>
      <c r="AB47" s="316"/>
      <c r="AC47" s="212"/>
      <c r="AD47" s="212"/>
      <c r="AE47" s="212"/>
    </row>
    <row r="48" spans="1:31" x14ac:dyDescent="0.45">
      <c r="B48" s="154" t="s">
        <v>103</v>
      </c>
      <c r="AB48" s="314"/>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b348e5617291e35c9f1e2268e6b88327">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aa5c8398a5e3a428f5b708e12086c501"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1D58FE-3EE1-4E2F-8140-B78B557C180B}">
  <ds:schemaRefs>
    <ds:schemaRef ds:uri="http://schemas.microsoft.com/sharepoint/v3/contenttype/forms"/>
  </ds:schemaRefs>
</ds:datastoreItem>
</file>

<file path=customXml/itemProps2.xml><?xml version="1.0" encoding="utf-8"?>
<ds:datastoreItem xmlns:ds="http://schemas.openxmlformats.org/officeDocument/2006/customXml" ds:itemID="{F5AEAB7C-1A75-4076-BC2F-B59755706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F2F397-581A-478B-A8CF-F8499EC83AB4}">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Eunah Shin (신은아)</cp:lastModifiedBy>
  <cp:lastPrinted>2024-02-07T09:55:16Z</cp:lastPrinted>
  <dcterms:created xsi:type="dcterms:W3CDTF">2021-08-11T11:05:44Z</dcterms:created>
  <dcterms:modified xsi:type="dcterms:W3CDTF">2025-02-06T08:35:24Z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