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lueholestudio-my.sharepoint.com/personal/claire_lee_bluehole_net/Documents/IR Team/03. FactSheet/1Q22/"/>
    </mc:Choice>
  </mc:AlternateContent>
  <xr:revisionPtr revIDLastSave="19" documentId="8_{5F65D019-8B1C-43E5-856D-9FBB7B41596F}" xr6:coauthVersionLast="47" xr6:coauthVersionMax="47" xr10:uidLastSave="{DFE8A1A1-2E2F-4BDA-8F1F-967557CBF546}"/>
  <bookViews>
    <workbookView xWindow="-110" yWindow="-110" windowWidth="38620" windowHeight="21220" activeTab="1" xr2:uid="{152BFC40-BE2C-4BE9-B6DB-CAF4A5FEECA9}"/>
  </bookViews>
  <sheets>
    <sheet name="Consolidated IS" sheetId="2" r:id="rId1"/>
    <sheet name="Consolidated 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'Consolidated BS '!$A$1:$U$47</definedName>
    <definedName name="_xlnm.Print_Area" localSheetId="0">'Consolidated IS'!$A$1:$AB$55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3" i="2" l="1"/>
  <c r="W53" i="2"/>
  <c r="T38" i="10"/>
  <c r="T31" i="10"/>
  <c r="T23" i="10"/>
  <c r="T12" i="10"/>
  <c r="T6" i="10"/>
  <c r="X49" i="2"/>
  <c r="W49" i="2"/>
  <c r="X47" i="2"/>
  <c r="W47" i="2"/>
  <c r="X37" i="2"/>
  <c r="W37" i="2"/>
  <c r="X35" i="2"/>
  <c r="W35" i="2"/>
  <c r="X33" i="2"/>
  <c r="W33" i="2"/>
  <c r="X24" i="2"/>
  <c r="W24" i="2"/>
  <c r="X22" i="2"/>
  <c r="W22" i="2"/>
  <c r="X20" i="2"/>
  <c r="W20" i="2"/>
  <c r="X18" i="2"/>
  <c r="W18" i="2"/>
  <c r="X15" i="2"/>
  <c r="W15" i="2"/>
  <c r="X13" i="2"/>
  <c r="W13" i="2"/>
  <c r="X11" i="2"/>
  <c r="W11" i="2"/>
  <c r="X9" i="2"/>
  <c r="W9" i="2"/>
  <c r="X51" i="2"/>
  <c r="W51" i="2"/>
  <c r="X50" i="2"/>
  <c r="W50" i="2"/>
  <c r="X48" i="2"/>
  <c r="W48" i="2"/>
  <c r="X46" i="2"/>
  <c r="W46" i="2"/>
  <c r="X45" i="2"/>
  <c r="W45" i="2"/>
  <c r="X44" i="2"/>
  <c r="W44" i="2"/>
  <c r="X43" i="2"/>
  <c r="W43" i="2"/>
  <c r="X42" i="2"/>
  <c r="W42" i="2"/>
  <c r="X41" i="2"/>
  <c r="W41" i="2"/>
  <c r="X40" i="2"/>
  <c r="W40" i="2"/>
  <c r="X39" i="2"/>
  <c r="W39" i="2"/>
  <c r="X38" i="2"/>
  <c r="W38" i="2"/>
  <c r="X36" i="2"/>
  <c r="W36" i="2"/>
  <c r="X34" i="2"/>
  <c r="W34" i="2"/>
  <c r="X32" i="2"/>
  <c r="W32" i="2"/>
  <c r="X31" i="2"/>
  <c r="W31" i="2"/>
  <c r="X30" i="2"/>
  <c r="W30" i="2"/>
  <c r="X29" i="2"/>
  <c r="W29" i="2"/>
  <c r="X28" i="2"/>
  <c r="W28" i="2"/>
  <c r="X27" i="2"/>
  <c r="W27" i="2"/>
  <c r="X26" i="2"/>
  <c r="W26" i="2"/>
  <c r="X25" i="2"/>
  <c r="W25" i="2"/>
  <c r="X23" i="2"/>
  <c r="W23" i="2"/>
  <c r="X21" i="2"/>
  <c r="W21" i="2"/>
  <c r="X19" i="2"/>
  <c r="W19" i="2"/>
  <c r="X17" i="2"/>
  <c r="W17" i="2"/>
  <c r="X16" i="2"/>
  <c r="W16" i="2"/>
  <c r="X14" i="2"/>
  <c r="W14" i="2"/>
  <c r="X12" i="2"/>
  <c r="W12" i="2"/>
  <c r="X10" i="2"/>
  <c r="W10" i="2"/>
  <c r="X8" i="2"/>
  <c r="W8" i="2"/>
  <c r="X7" i="2"/>
  <c r="W7" i="2"/>
  <c r="X6" i="2"/>
  <c r="W6" i="2"/>
  <c r="V24" i="2"/>
  <c r="V22" i="2"/>
  <c r="V20" i="2"/>
  <c r="V18" i="2"/>
  <c r="V42" i="2"/>
  <c r="V39" i="2"/>
  <c r="V25" i="2"/>
  <c r="V32" i="2" s="1"/>
  <c r="V7" i="2"/>
  <c r="V13" i="2" s="1"/>
  <c r="V37" i="2"/>
  <c r="V35" i="2"/>
  <c r="U25" i="2"/>
  <c r="T25" i="2"/>
  <c r="S25" i="2"/>
  <c r="R25" i="2"/>
  <c r="Q25" i="2"/>
  <c r="P25" i="2"/>
  <c r="O25" i="2"/>
  <c r="N25" i="2"/>
  <c r="M25" i="2"/>
  <c r="L25" i="2"/>
  <c r="K25" i="2"/>
  <c r="J25" i="2"/>
  <c r="I25" i="2"/>
  <c r="H25" i="2"/>
  <c r="G25" i="2"/>
  <c r="F25" i="2"/>
  <c r="T22" i="10" l="1"/>
  <c r="T44" i="10" s="1"/>
  <c r="T5" i="10"/>
  <c r="V38" i="2"/>
  <c r="V45" i="2" s="1"/>
  <c r="V16" i="2"/>
  <c r="V33" i="2"/>
  <c r="V11" i="2"/>
  <c r="V15" i="2"/>
  <c r="V9" i="2"/>
  <c r="AA6" i="2"/>
  <c r="AA14" i="2"/>
  <c r="AA10" i="2"/>
  <c r="AA8" i="2"/>
  <c r="AA12" i="2"/>
  <c r="S38" i="10"/>
  <c r="S31" i="10"/>
  <c r="S23" i="10"/>
  <c r="S12" i="10"/>
  <c r="S6" i="10"/>
  <c r="V48" i="2" l="1"/>
  <c r="V49" i="2" s="1"/>
  <c r="V47" i="2"/>
  <c r="T32" i="2"/>
  <c r="T33" i="2" s="1"/>
  <c r="T42" i="2"/>
  <c r="T39" i="2"/>
  <c r="T16" i="2"/>
  <c r="T7" i="2"/>
  <c r="T9" i="2" s="1"/>
  <c r="S22" i="10"/>
  <c r="S44" i="10" s="1"/>
  <c r="S5" i="10"/>
  <c r="T38" i="2" l="1"/>
  <c r="T45" i="2" s="1"/>
  <c r="T47" i="2" s="1"/>
  <c r="T15" i="2"/>
  <c r="T37" i="2"/>
  <c r="T13" i="2"/>
  <c r="T24" i="2"/>
  <c r="T22" i="2"/>
  <c r="T20" i="2"/>
  <c r="T18" i="2"/>
  <c r="T11" i="2"/>
  <c r="S16" i="2"/>
  <c r="T48" i="2" l="1"/>
  <c r="T49" i="2" s="1"/>
  <c r="S22" i="2"/>
  <c r="T35" i="2"/>
  <c r="S24" i="2"/>
  <c r="S20" i="2"/>
  <c r="S18" i="2"/>
  <c r="Z51" i="2" l="1"/>
  <c r="Y51" i="2"/>
  <c r="R38" i="10" l="1"/>
  <c r="S7" i="2"/>
  <c r="R6" i="10"/>
  <c r="R12" i="10"/>
  <c r="R23" i="10"/>
  <c r="R31" i="10"/>
  <c r="S42" i="2"/>
  <c r="S39" i="2"/>
  <c r="S13" i="2" l="1"/>
  <c r="S11" i="2"/>
  <c r="S15" i="2"/>
  <c r="S9" i="2"/>
  <c r="S38" i="2"/>
  <c r="R22" i="10"/>
  <c r="R44" i="10" s="1"/>
  <c r="R5" i="10"/>
  <c r="P53" i="2" l="1"/>
  <c r="AA53" i="2" s="1"/>
  <c r="Y53" i="2"/>
  <c r="Z53" i="2" l="1"/>
  <c r="Q38" i="10"/>
  <c r="P38" i="10"/>
  <c r="H38" i="10"/>
  <c r="L38" i="10"/>
  <c r="K38" i="10"/>
  <c r="G38" i="10"/>
  <c r="N38" i="10"/>
  <c r="I38" i="10"/>
  <c r="O31" i="10"/>
  <c r="J31" i="10"/>
  <c r="N31" i="10"/>
  <c r="G31" i="10"/>
  <c r="Q31" i="10"/>
  <c r="P31" i="10"/>
  <c r="H31" i="10"/>
  <c r="I31" i="10"/>
  <c r="Q23" i="10"/>
  <c r="Q22" i="10" s="1"/>
  <c r="L23" i="10"/>
  <c r="J23" i="10"/>
  <c r="O23" i="10"/>
  <c r="N23" i="10"/>
  <c r="N22" i="10" s="1"/>
  <c r="M23" i="10"/>
  <c r="I23" i="10"/>
  <c r="P23" i="10"/>
  <c r="M12" i="10"/>
  <c r="P12" i="10"/>
  <c r="N12" i="10"/>
  <c r="J12" i="10"/>
  <c r="H12" i="10"/>
  <c r="Q6" i="10"/>
  <c r="N6" i="10"/>
  <c r="M6" i="10"/>
  <c r="I6" i="10"/>
  <c r="O6" i="10"/>
  <c r="L6" i="10"/>
  <c r="J6" i="10"/>
  <c r="M5" i="10" l="1"/>
  <c r="P22" i="10"/>
  <c r="I22" i="10"/>
  <c r="I44" i="10" s="1"/>
  <c r="P44" i="10"/>
  <c r="J5" i="10"/>
  <c r="J22" i="10"/>
  <c r="O22" i="10"/>
  <c r="O44" i="10" s="1"/>
  <c r="N5" i="10"/>
  <c r="G6" i="10"/>
  <c r="N44" i="10"/>
  <c r="L12" i="10"/>
  <c r="M38" i="10"/>
  <c r="K6" i="10"/>
  <c r="H23" i="10"/>
  <c r="H22" i="10" s="1"/>
  <c r="H44" i="10" s="1"/>
  <c r="K31" i="10"/>
  <c r="K12" i="10"/>
  <c r="L31" i="10"/>
  <c r="L22" i="10" s="1"/>
  <c r="L44" i="10" s="1"/>
  <c r="G12" i="10"/>
  <c r="O12" i="10"/>
  <c r="G23" i="10"/>
  <c r="G22" i="10" s="1"/>
  <c r="G44" i="10" s="1"/>
  <c r="M31" i="10"/>
  <c r="M22" i="10" s="1"/>
  <c r="M44" i="10" s="1"/>
  <c r="K23" i="10"/>
  <c r="O5" i="10"/>
  <c r="H6" i="10"/>
  <c r="H5" i="10" s="1"/>
  <c r="P6" i="10"/>
  <c r="P5" i="10" s="1"/>
  <c r="I12" i="10"/>
  <c r="I5" i="10" s="1"/>
  <c r="Q12" i="10"/>
  <c r="Q5" i="10" s="1"/>
  <c r="J38" i="10"/>
  <c r="O38" i="10"/>
  <c r="L5" i="10"/>
  <c r="Q44" i="10"/>
  <c r="J44" i="10" l="1"/>
  <c r="G5" i="10"/>
  <c r="K22" i="10"/>
  <c r="K44" i="10" s="1"/>
  <c r="K5" i="10"/>
  <c r="Y44" i="2" l="1"/>
  <c r="M42" i="2"/>
  <c r="I42" i="2"/>
  <c r="H42" i="2"/>
  <c r="Y43" i="2"/>
  <c r="J42" i="2"/>
  <c r="H39" i="2"/>
  <c r="Z31" i="2"/>
  <c r="Y29" i="2"/>
  <c r="H16" i="2"/>
  <c r="H20" i="2" s="1"/>
  <c r="Z8" i="2"/>
  <c r="R51" i="2"/>
  <c r="Q51" i="2"/>
  <c r="R42" i="2"/>
  <c r="L42" i="2"/>
  <c r="N39" i="2"/>
  <c r="P39" i="2"/>
  <c r="R39" i="2"/>
  <c r="J39" i="2"/>
  <c r="AA27" i="2" l="1"/>
  <c r="AA43" i="2"/>
  <c r="AA44" i="2"/>
  <c r="AA46" i="2"/>
  <c r="AA17" i="2"/>
  <c r="AA19" i="2"/>
  <c r="AA21" i="2"/>
  <c r="AA23" i="2"/>
  <c r="AA28" i="2"/>
  <c r="AA29" i="2"/>
  <c r="AA30" i="2"/>
  <c r="U51" i="2"/>
  <c r="AA51" i="2" s="1"/>
  <c r="AA40" i="2"/>
  <c r="AA41" i="2"/>
  <c r="L39" i="2"/>
  <c r="L38" i="2" s="1"/>
  <c r="J32" i="2"/>
  <c r="G32" i="2"/>
  <c r="I32" i="2"/>
  <c r="H32" i="2"/>
  <c r="Y46" i="2"/>
  <c r="I39" i="2"/>
  <c r="I38" i="2" s="1"/>
  <c r="I7" i="2"/>
  <c r="I13" i="2" s="1"/>
  <c r="Q7" i="2"/>
  <c r="Z41" i="2"/>
  <c r="Y6" i="2"/>
  <c r="Z12" i="2"/>
  <c r="Y30" i="2"/>
  <c r="Z10" i="2"/>
  <c r="Y10" i="2"/>
  <c r="N42" i="2"/>
  <c r="Z14" i="2"/>
  <c r="Z17" i="2"/>
  <c r="Z19" i="2"/>
  <c r="Z21" i="2"/>
  <c r="Z23" i="2"/>
  <c r="Z27" i="2"/>
  <c r="Z28" i="2"/>
  <c r="N7" i="2"/>
  <c r="Y12" i="2"/>
  <c r="Z29" i="2"/>
  <c r="Y40" i="2"/>
  <c r="Y41" i="2"/>
  <c r="Z43" i="2"/>
  <c r="Z44" i="2"/>
  <c r="Y8" i="2"/>
  <c r="Y31" i="2"/>
  <c r="Y14" i="2"/>
  <c r="Z46" i="2"/>
  <c r="K39" i="2"/>
  <c r="Z39" i="2" s="1"/>
  <c r="Z40" i="2"/>
  <c r="Z6" i="2"/>
  <c r="Y17" i="2"/>
  <c r="Y19" i="2"/>
  <c r="Y21" i="2"/>
  <c r="Y23" i="2"/>
  <c r="Y27" i="2"/>
  <c r="Y28" i="2"/>
  <c r="Z30" i="2"/>
  <c r="H38" i="2"/>
  <c r="R38" i="2"/>
  <c r="J7" i="2"/>
  <c r="J15" i="2" s="1"/>
  <c r="H7" i="2"/>
  <c r="H11" i="2" s="1"/>
  <c r="M16" i="2"/>
  <c r="M20" i="2" s="1"/>
  <c r="L16" i="2"/>
  <c r="R7" i="2"/>
  <c r="J38" i="2"/>
  <c r="P16" i="2"/>
  <c r="H18" i="2"/>
  <c r="K42" i="2"/>
  <c r="K7" i="2"/>
  <c r="Q16" i="2"/>
  <c r="Q39" i="2"/>
  <c r="U39" i="2" s="1"/>
  <c r="AA39" i="2" s="1"/>
  <c r="G39" i="2"/>
  <c r="F42" i="2"/>
  <c r="P42" i="2"/>
  <c r="I16" i="2"/>
  <c r="I22" i="2" s="1"/>
  <c r="Q42" i="2"/>
  <c r="U42" i="2" s="1"/>
  <c r="F7" i="2"/>
  <c r="N16" i="2"/>
  <c r="G42" i="2"/>
  <c r="O7" i="2"/>
  <c r="G7" i="2"/>
  <c r="G9" i="2" s="1"/>
  <c r="G16" i="2"/>
  <c r="G20" i="2" s="1"/>
  <c r="O16" i="2"/>
  <c r="M39" i="2"/>
  <c r="H24" i="2"/>
  <c r="L7" i="2"/>
  <c r="J16" i="2"/>
  <c r="J24" i="2" s="1"/>
  <c r="R16" i="2"/>
  <c r="M7" i="2"/>
  <c r="M13" i="2" s="1"/>
  <c r="K16" i="2"/>
  <c r="H22" i="2"/>
  <c r="F39" i="2"/>
  <c r="O39" i="2"/>
  <c r="O42" i="2"/>
  <c r="P7" i="2"/>
  <c r="F16" i="2"/>
  <c r="Y39" i="2" l="1"/>
  <c r="P22" i="2"/>
  <c r="Q22" i="2"/>
  <c r="U16" i="2"/>
  <c r="AA16" i="2" s="1"/>
  <c r="Z26" i="2"/>
  <c r="AA42" i="2"/>
  <c r="U7" i="2"/>
  <c r="U13" i="2" s="1"/>
  <c r="Q13" i="2"/>
  <c r="Q15" i="2"/>
  <c r="Q9" i="2"/>
  <c r="I9" i="2"/>
  <c r="I11" i="2"/>
  <c r="I15" i="2"/>
  <c r="P15" i="2"/>
  <c r="Q11" i="2"/>
  <c r="L11" i="2"/>
  <c r="L20" i="2"/>
  <c r="F24" i="2"/>
  <c r="Y16" i="2"/>
  <c r="R15" i="2"/>
  <c r="R18" i="2"/>
  <c r="K18" i="2"/>
  <c r="Z16" i="2"/>
  <c r="F9" i="2"/>
  <c r="Y7" i="2"/>
  <c r="K9" i="2"/>
  <c r="Z7" i="2"/>
  <c r="N38" i="2"/>
  <c r="R9" i="2"/>
  <c r="Y42" i="2"/>
  <c r="H45" i="2"/>
  <c r="H48" i="2" s="1"/>
  <c r="H50" i="2" s="1"/>
  <c r="N15" i="2"/>
  <c r="H9" i="2"/>
  <c r="N22" i="2"/>
  <c r="J9" i="2"/>
  <c r="N9" i="2"/>
  <c r="J11" i="2"/>
  <c r="N11" i="2"/>
  <c r="O22" i="2"/>
  <c r="N13" i="2"/>
  <c r="K38" i="2"/>
  <c r="Z42" i="2"/>
  <c r="O13" i="2"/>
  <c r="H15" i="2"/>
  <c r="J13" i="2"/>
  <c r="H13" i="2"/>
  <c r="M18" i="2"/>
  <c r="M24" i="2"/>
  <c r="M22" i="2"/>
  <c r="P24" i="2"/>
  <c r="L24" i="2"/>
  <c r="L18" i="2"/>
  <c r="R13" i="2"/>
  <c r="R11" i="2"/>
  <c r="M32" i="2"/>
  <c r="M33" i="2" s="1"/>
  <c r="L22" i="2"/>
  <c r="K22" i="2"/>
  <c r="O18" i="2"/>
  <c r="N20" i="2"/>
  <c r="Q18" i="2"/>
  <c r="O24" i="2"/>
  <c r="O15" i="2"/>
  <c r="M9" i="2"/>
  <c r="F13" i="2"/>
  <c r="M11" i="2"/>
  <c r="F15" i="2"/>
  <c r="O9" i="2"/>
  <c r="J33" i="2"/>
  <c r="J45" i="2"/>
  <c r="J35" i="2"/>
  <c r="F22" i="2"/>
  <c r="G22" i="2"/>
  <c r="Q24" i="2"/>
  <c r="G24" i="2"/>
  <c r="J20" i="2"/>
  <c r="G15" i="2"/>
  <c r="P18" i="2"/>
  <c r="I18" i="2"/>
  <c r="I24" i="2"/>
  <c r="H33" i="2"/>
  <c r="P20" i="2"/>
  <c r="G38" i="2"/>
  <c r="G45" i="2" s="1"/>
  <c r="F11" i="2"/>
  <c r="H35" i="2"/>
  <c r="N18" i="2"/>
  <c r="G33" i="2"/>
  <c r="G11" i="2"/>
  <c r="Q38" i="2"/>
  <c r="U38" i="2" s="1"/>
  <c r="K13" i="2"/>
  <c r="P38" i="2"/>
  <c r="G13" i="2"/>
  <c r="K15" i="2"/>
  <c r="K24" i="2"/>
  <c r="M15" i="2"/>
  <c r="I20" i="2"/>
  <c r="O20" i="2"/>
  <c r="M38" i="2"/>
  <c r="K11" i="2"/>
  <c r="O11" i="2"/>
  <c r="G18" i="2"/>
  <c r="N24" i="2"/>
  <c r="Q20" i="2"/>
  <c r="O38" i="2"/>
  <c r="F38" i="2"/>
  <c r="K20" i="2"/>
  <c r="L15" i="2"/>
  <c r="K32" i="2"/>
  <c r="L13" i="2"/>
  <c r="F20" i="2"/>
  <c r="P9" i="2"/>
  <c r="P11" i="2"/>
  <c r="R22" i="2"/>
  <c r="P13" i="2"/>
  <c r="G35" i="2"/>
  <c r="G37" i="2"/>
  <c r="R20" i="2"/>
  <c r="R24" i="2"/>
  <c r="J22" i="2"/>
  <c r="L9" i="2"/>
  <c r="F18" i="2"/>
  <c r="I45" i="2"/>
  <c r="I33" i="2"/>
  <c r="J18" i="2"/>
  <c r="Y18" i="2" l="1"/>
  <c r="Y24" i="2"/>
  <c r="AA38" i="2"/>
  <c r="Z22" i="2"/>
  <c r="O32" i="2"/>
  <c r="P32" i="2"/>
  <c r="P45" i="2" s="1"/>
  <c r="Z25" i="2"/>
  <c r="AA26" i="2"/>
  <c r="U18" i="2"/>
  <c r="AA18" i="2" s="1"/>
  <c r="U20" i="2"/>
  <c r="AA20" i="2" s="1"/>
  <c r="U22" i="2"/>
  <c r="AA22" i="2" s="1"/>
  <c r="U24" i="2"/>
  <c r="AA24" i="2" s="1"/>
  <c r="AA7" i="2"/>
  <c r="U9" i="2"/>
  <c r="AA9" i="2" s="1"/>
  <c r="U15" i="2"/>
  <c r="AA15" i="2" s="1"/>
  <c r="U11" i="2"/>
  <c r="AA11" i="2" s="1"/>
  <c r="AA13" i="2"/>
  <c r="Z9" i="2"/>
  <c r="Z18" i="2"/>
  <c r="Y26" i="2"/>
  <c r="Y9" i="2"/>
  <c r="N32" i="2"/>
  <c r="N45" i="2" s="1"/>
  <c r="N48" i="2" s="1"/>
  <c r="R32" i="2"/>
  <c r="R35" i="2" s="1"/>
  <c r="H49" i="2"/>
  <c r="H47" i="2"/>
  <c r="Z38" i="2"/>
  <c r="Y38" i="2"/>
  <c r="J37" i="2"/>
  <c r="Z24" i="2"/>
  <c r="Y22" i="2"/>
  <c r="Y13" i="2"/>
  <c r="Z11" i="2"/>
  <c r="Y11" i="2"/>
  <c r="Z13" i="2"/>
  <c r="Y15" i="2"/>
  <c r="Z15" i="2"/>
  <c r="H37" i="2"/>
  <c r="G48" i="2"/>
  <c r="G47" i="2"/>
  <c r="J48" i="2"/>
  <c r="J47" i="2"/>
  <c r="M45" i="2"/>
  <c r="I48" i="2"/>
  <c r="I47" i="2"/>
  <c r="K45" i="2"/>
  <c r="K33" i="2"/>
  <c r="Y20" i="2"/>
  <c r="Z20" i="2"/>
  <c r="I37" i="2"/>
  <c r="I35" i="2"/>
  <c r="P48" i="2" l="1"/>
  <c r="P50" i="2" s="1"/>
  <c r="P47" i="2"/>
  <c r="O33" i="2"/>
  <c r="Z45" i="2"/>
  <c r="AA25" i="2"/>
  <c r="Q32" i="2"/>
  <c r="O45" i="2"/>
  <c r="P33" i="2"/>
  <c r="Z33" i="2" s="1"/>
  <c r="Z32" i="2"/>
  <c r="L32" i="2"/>
  <c r="R33" i="2"/>
  <c r="N33" i="2"/>
  <c r="N37" i="2"/>
  <c r="R45" i="2"/>
  <c r="R48" i="2" s="1"/>
  <c r="R50" i="2" s="1"/>
  <c r="Y25" i="2"/>
  <c r="F32" i="2"/>
  <c r="R37" i="2"/>
  <c r="N49" i="2"/>
  <c r="N47" i="2"/>
  <c r="M37" i="2"/>
  <c r="M35" i="2"/>
  <c r="N50" i="2"/>
  <c r="J50" i="2"/>
  <c r="J49" i="2"/>
  <c r="M48" i="2"/>
  <c r="M47" i="2"/>
  <c r="G49" i="2"/>
  <c r="G50" i="2"/>
  <c r="K35" i="2"/>
  <c r="K48" i="2"/>
  <c r="K47" i="2"/>
  <c r="I49" i="2"/>
  <c r="I50" i="2"/>
  <c r="O48" i="2" l="1"/>
  <c r="O47" i="2"/>
  <c r="Z47" i="2"/>
  <c r="P49" i="2"/>
  <c r="Q45" i="2"/>
  <c r="Q33" i="2"/>
  <c r="O35" i="2"/>
  <c r="Z48" i="2"/>
  <c r="P35" i="2"/>
  <c r="Z35" i="2" s="1"/>
  <c r="P37" i="2"/>
  <c r="Z34" i="2"/>
  <c r="N35" i="2"/>
  <c r="R49" i="2"/>
  <c r="R47" i="2"/>
  <c r="L33" i="2"/>
  <c r="L45" i="2"/>
  <c r="Y32" i="2"/>
  <c r="F45" i="2"/>
  <c r="F33" i="2"/>
  <c r="Y33" i="2" s="1"/>
  <c r="M50" i="2"/>
  <c r="M49" i="2"/>
  <c r="K50" i="2"/>
  <c r="Z50" i="2" s="1"/>
  <c r="K49" i="2"/>
  <c r="K37" i="2"/>
  <c r="O50" i="2" l="1"/>
  <c r="O49" i="2"/>
  <c r="Z36" i="2"/>
  <c r="Q35" i="2"/>
  <c r="Q37" i="2"/>
  <c r="O37" i="2"/>
  <c r="Q48" i="2"/>
  <c r="Q47" i="2"/>
  <c r="L35" i="2"/>
  <c r="L47" i="2"/>
  <c r="L48" i="2"/>
  <c r="Y34" i="2"/>
  <c r="F35" i="2"/>
  <c r="Y35" i="2" s="1"/>
  <c r="F48" i="2"/>
  <c r="Y45" i="2"/>
  <c r="F47" i="2"/>
  <c r="Y47" i="2" s="1"/>
  <c r="Z49" i="2"/>
  <c r="Z37" i="2"/>
  <c r="Q50" i="2" l="1"/>
  <c r="U50" i="2" s="1"/>
  <c r="AA50" i="2" s="1"/>
  <c r="Q49" i="2"/>
  <c r="L50" i="2"/>
  <c r="L49" i="2"/>
  <c r="L37" i="2"/>
  <c r="F50" i="2"/>
  <c r="Y50" i="2" s="1"/>
  <c r="F49" i="2"/>
  <c r="Y49" i="2" s="1"/>
  <c r="Y48" i="2"/>
  <c r="F37" i="2"/>
  <c r="Y37" i="2" s="1"/>
  <c r="Y36" i="2"/>
  <c r="S32" i="2"/>
  <c r="AA31" i="2" l="1"/>
  <c r="U32" i="2"/>
  <c r="S33" i="2"/>
  <c r="S45" i="2"/>
  <c r="U45" i="2" l="1"/>
  <c r="U33" i="2"/>
  <c r="AA33" i="2" s="1"/>
  <c r="AA32" i="2"/>
  <c r="S35" i="2"/>
  <c r="S48" i="2"/>
  <c r="S47" i="2"/>
  <c r="U47" i="2" l="1"/>
  <c r="AA47" i="2" s="1"/>
  <c r="AA45" i="2"/>
  <c r="U35" i="2"/>
  <c r="AA35" i="2" s="1"/>
  <c r="AA34" i="2"/>
  <c r="U48" i="2"/>
  <c r="S49" i="2"/>
  <c r="S37" i="2"/>
  <c r="U37" i="2" l="1"/>
  <c r="AA37" i="2" s="1"/>
  <c r="AA36" i="2"/>
  <c r="U49" i="2"/>
  <c r="AA49" i="2" s="1"/>
  <c r="AA48" i="2"/>
</calcChain>
</file>

<file path=xl/sharedStrings.xml><?xml version="1.0" encoding="utf-8"?>
<sst xmlns="http://schemas.openxmlformats.org/spreadsheetml/2006/main" count="128" uniqueCount="106">
  <si>
    <t>1Q21</t>
    <phoneticPr fontId="3" type="noConversion"/>
  </si>
  <si>
    <t>2Q21</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</si>
  <si>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</si>
  <si>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</si>
  <si>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</si>
  <si>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</si>
  <si>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</si>
  <si>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</si>
  <si>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</si>
  <si>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</si>
  <si>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</si>
  <si>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</si>
  <si>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Gross Revenue</t>
    <phoneticPr fontId="3" type="noConversion"/>
  </si>
  <si>
    <t>% of revenue</t>
    <phoneticPr fontId="3" type="noConversion"/>
  </si>
  <si>
    <t>EBITDA</t>
    <phoneticPr fontId="3" type="noConversion"/>
  </si>
  <si>
    <t>EBITDA %</t>
    <phoneticPr fontId="3" type="noConversion"/>
  </si>
  <si>
    <t>Adj. EBITDA %</t>
    <phoneticPr fontId="3" type="noConversion"/>
  </si>
  <si>
    <t>3Q21</t>
    <phoneticPr fontId="3" type="noConversion"/>
  </si>
  <si>
    <t>4Q21</t>
    <phoneticPr fontId="3" type="noConversion"/>
  </si>
  <si>
    <t>PC</t>
    <phoneticPr fontId="3" type="noConversion"/>
  </si>
  <si>
    <t>1Q22</t>
  </si>
  <si>
    <t>1Q22</t>
    <phoneticPr fontId="3" type="noConversion"/>
  </si>
  <si>
    <t>Consolidated Statements of Income</t>
    <phoneticPr fontId="3" type="noConversion"/>
  </si>
  <si>
    <t>(in millions of Korean Won)</t>
  </si>
  <si>
    <t>Revenue</t>
  </si>
  <si>
    <t>by Platform</t>
  </si>
  <si>
    <t>Mobile</t>
    <phoneticPr fontId="3" type="noConversion"/>
  </si>
  <si>
    <t>Console</t>
    <phoneticPr fontId="3" type="noConversion"/>
  </si>
  <si>
    <t>Other</t>
    <phoneticPr fontId="3" type="noConversion"/>
  </si>
  <si>
    <t>by Region</t>
    <phoneticPr fontId="3" type="noConversion"/>
  </si>
  <si>
    <t>South Korea</t>
    <phoneticPr fontId="3" type="noConversion"/>
  </si>
  <si>
    <t>Asia</t>
    <phoneticPr fontId="3" type="noConversion"/>
  </si>
  <si>
    <t>North and South America / Europe</t>
    <phoneticPr fontId="3" type="noConversion"/>
  </si>
  <si>
    <t>Operating costs</t>
    <phoneticPr fontId="3" type="noConversion"/>
  </si>
  <si>
    <t>Personnel</t>
    <phoneticPr fontId="3" type="noConversion"/>
  </si>
  <si>
    <t>Application fees / Cost of revenue</t>
    <phoneticPr fontId="3" type="noConversion"/>
  </si>
  <si>
    <t>Paid Commissions</t>
    <phoneticPr fontId="3" type="noConversion"/>
  </si>
  <si>
    <t>Marketing</t>
    <phoneticPr fontId="3" type="noConversion"/>
  </si>
  <si>
    <t>Share-based payment expenses</t>
    <phoneticPr fontId="3" type="noConversion"/>
  </si>
  <si>
    <t>Others</t>
    <phoneticPr fontId="3" type="noConversion"/>
  </si>
  <si>
    <t>Operating profit (loss)</t>
    <phoneticPr fontId="3" type="noConversion"/>
  </si>
  <si>
    <t>Operating margin</t>
    <phoneticPr fontId="3" type="noConversion"/>
  </si>
  <si>
    <t>Adj. EBITDA</t>
    <phoneticPr fontId="3" type="noConversion"/>
  </si>
  <si>
    <t>Non-operating profit and loss</t>
    <phoneticPr fontId="3" type="noConversion"/>
  </si>
  <si>
    <t>Non-operating income</t>
    <phoneticPr fontId="3" type="noConversion"/>
  </si>
  <si>
    <t>Non-operating expenses</t>
    <phoneticPr fontId="3" type="noConversion"/>
  </si>
  <si>
    <t>Profit before income tax</t>
    <phoneticPr fontId="3" type="noConversion"/>
  </si>
  <si>
    <t>Income tax expense</t>
    <phoneticPr fontId="3" type="noConversion"/>
  </si>
  <si>
    <t>Tax rate</t>
    <phoneticPr fontId="3" type="noConversion"/>
  </si>
  <si>
    <t>Profit for the year</t>
    <phoneticPr fontId="3" type="noConversion"/>
  </si>
  <si>
    <t>Net profit margin</t>
    <phoneticPr fontId="3" type="noConversion"/>
  </si>
  <si>
    <t>Profit for the year attributable to: Owners of the Parent Company</t>
    <phoneticPr fontId="3" type="noConversion"/>
  </si>
  <si>
    <t>Profit for the year attributable to: Non-controlling interests</t>
    <phoneticPr fontId="3" type="noConversion"/>
  </si>
  <si>
    <t>Accounts</t>
  </si>
  <si>
    <t>Employee Count</t>
    <phoneticPr fontId="3" type="noConversion"/>
  </si>
  <si>
    <t>(*) Financial statements have been prepared in accordance with K-IFRS</t>
    <phoneticPr fontId="3" type="noConversion"/>
  </si>
  <si>
    <t>(**) Adj. EBITDA = EBITDA + Share-based payment expenses</t>
    <phoneticPr fontId="3" type="noConversion"/>
  </si>
  <si>
    <t>Consolidated Statements of Financial Position</t>
    <phoneticPr fontId="3" type="noConversion"/>
  </si>
  <si>
    <t>(in millions of Korean Won)</t>
    <phoneticPr fontId="3" type="noConversion"/>
  </si>
  <si>
    <t>Accounts</t>
    <phoneticPr fontId="3" type="noConversion"/>
  </si>
  <si>
    <t>Assets</t>
    <phoneticPr fontId="3" type="noConversion"/>
  </si>
  <si>
    <t>Current assets</t>
    <phoneticPr fontId="3" type="noConversion"/>
  </si>
  <si>
    <t>Cash and cash equivalents</t>
    <phoneticPr fontId="3" type="noConversion"/>
  </si>
  <si>
    <t>Current portion of financial assets at fair value through profit or loss</t>
    <phoneticPr fontId="3" type="noConversion"/>
  </si>
  <si>
    <t>Trade receivables</t>
    <phoneticPr fontId="3" type="noConversion"/>
  </si>
  <si>
    <t>Other current financial assets</t>
    <phoneticPr fontId="3" type="noConversion"/>
  </si>
  <si>
    <t>Other current assets</t>
    <phoneticPr fontId="3" type="noConversion"/>
  </si>
  <si>
    <t>Non-current assets</t>
    <phoneticPr fontId="3" type="noConversion"/>
  </si>
  <si>
    <t>Investments in associates</t>
    <phoneticPr fontId="3" type="noConversion"/>
  </si>
  <si>
    <t>Financial assets at fair value through profit or loss</t>
    <phoneticPr fontId="3" type="noConversion"/>
  </si>
  <si>
    <t>Financial assets at fair value through other comprehensive income</t>
    <phoneticPr fontId="3" type="noConversion"/>
  </si>
  <si>
    <t>Property and equipment</t>
    <phoneticPr fontId="3" type="noConversion"/>
  </si>
  <si>
    <t>Intangible assets</t>
    <phoneticPr fontId="3" type="noConversion"/>
  </si>
  <si>
    <t>Investment properties</t>
    <phoneticPr fontId="3" type="noConversion"/>
  </si>
  <si>
    <t>Other non-current financial assets</t>
    <phoneticPr fontId="3" type="noConversion"/>
  </si>
  <si>
    <t>Other non-current assets</t>
    <phoneticPr fontId="3" type="noConversion"/>
  </si>
  <si>
    <t>Deferred tax assets</t>
    <phoneticPr fontId="3" type="noConversion"/>
  </si>
  <si>
    <t>Liabilities</t>
    <phoneticPr fontId="3" type="noConversion"/>
  </si>
  <si>
    <t>Current liabilities</t>
    <phoneticPr fontId="3" type="noConversion"/>
  </si>
  <si>
    <t>Short-term borrowings</t>
    <phoneticPr fontId="3" type="noConversion"/>
  </si>
  <si>
    <t>Current portion of long-term borrowings</t>
    <phoneticPr fontId="3" type="noConversion"/>
  </si>
  <si>
    <t>Financial liabilities at fair value through profit or loss</t>
    <phoneticPr fontId="3" type="noConversion"/>
  </si>
  <si>
    <t>Other current financial liabilities</t>
    <phoneticPr fontId="3" type="noConversion"/>
  </si>
  <si>
    <t>Other current liabilities</t>
    <phoneticPr fontId="3" type="noConversion"/>
  </si>
  <si>
    <t>Current provisions</t>
    <phoneticPr fontId="3" type="noConversion"/>
  </si>
  <si>
    <t>Current tax liabilities</t>
    <phoneticPr fontId="3" type="noConversion"/>
  </si>
  <si>
    <t>Non-current liabilities</t>
    <phoneticPr fontId="3" type="noConversion"/>
  </si>
  <si>
    <t>Debentures and long-term borrowings</t>
    <phoneticPr fontId="3" type="noConversion"/>
  </si>
  <si>
    <t>Financial liability at fair value through profit or loss</t>
    <phoneticPr fontId="3" type="noConversion"/>
  </si>
  <si>
    <t>Net defined benefit liability</t>
    <phoneticPr fontId="3" type="noConversion"/>
  </si>
  <si>
    <t>Non-current provisions</t>
    <phoneticPr fontId="3" type="noConversion"/>
  </si>
  <si>
    <t>Other non-current financial liabilities</t>
    <phoneticPr fontId="3" type="noConversion"/>
  </si>
  <si>
    <t>Deferred tax liabilities</t>
    <phoneticPr fontId="3" type="noConversion"/>
  </si>
  <si>
    <t>Equity</t>
    <phoneticPr fontId="3" type="noConversion"/>
  </si>
  <si>
    <t>Share capital</t>
    <phoneticPr fontId="3" type="noConversion"/>
  </si>
  <si>
    <t>Capital surplus</t>
    <phoneticPr fontId="3" type="noConversion"/>
  </si>
  <si>
    <t>Other components of equity</t>
    <phoneticPr fontId="3" type="noConversion"/>
  </si>
  <si>
    <t>Retained earnings (accumulated deficit)</t>
    <phoneticPr fontId="3" type="noConversion"/>
  </si>
  <si>
    <t>Non-controlling interests</t>
    <phoneticPr fontId="3" type="noConversion"/>
  </si>
  <si>
    <t>Total liabilities and equity</t>
    <phoneticPr fontId="3" type="noConversion"/>
  </si>
  <si>
    <t>(**) Other current assets includes Current tax assets</t>
    <phoneticPr fontId="3" type="noConversion"/>
  </si>
  <si>
    <t>(***) Financial assets at fair value through profit or loss includes Financial derivatives</t>
    <phoneticPr fontId="3" type="noConversion"/>
  </si>
  <si>
    <t>Other income</t>
    <phoneticPr fontId="3" type="noConversion"/>
  </si>
  <si>
    <t>Finance income</t>
    <phoneticPr fontId="3" type="noConversion"/>
  </si>
  <si>
    <t>Other expenses</t>
    <phoneticPr fontId="3" type="noConversion"/>
  </si>
  <si>
    <t>Finance costs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</si>
</sst>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1"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10"/>
      <color theme="1"/>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8">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30" fillId="0" borderId="0" applyFont="0" applyFill="0" applyBorder="0" applyAlignment="0" applyProtection="0">
      <alignment vertical="center"/>
    </xf>
  </cellStyleXfs>
  <cellXfs count="355">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6" fillId="3" borderId="0" xfId="3" applyFont="1" applyFill="1">
      <alignment vertical="center"/>
    </xf>
    <xf numFmtId="0" fontId="1" fillId="2" borderId="0" xfId="2" applyFill="1">
      <alignment vertical="center"/>
    </xf>
    <xf numFmtId="0" fontId="7" fillId="2" borderId="0" xfId="2" applyFont="1" applyFill="1">
      <alignment vertical="center"/>
    </xf>
    <xf numFmtId="176" fontId="1" fillId="2" borderId="0" xfId="2" applyNumberFormat="1" applyFill="1">
      <alignment vertical="center"/>
    </xf>
    <xf numFmtId="0" fontId="9" fillId="2" borderId="0" xfId="2" applyFont="1" applyFill="1">
      <alignment vertical="center"/>
    </xf>
    <xf numFmtId="0" fontId="10" fillId="4" borderId="0" xfId="2" applyFont="1" applyFill="1">
      <alignment vertical="center"/>
    </xf>
    <xf numFmtId="0" fontId="10" fillId="5" borderId="4" xfId="2" applyFont="1" applyFill="1" applyBorder="1" applyAlignment="1">
      <alignment horizontal="center" vertical="center"/>
    </xf>
    <xf numFmtId="0" fontId="10" fillId="5" borderId="5" xfId="2" applyFont="1" applyFill="1" applyBorder="1" applyAlignment="1">
      <alignment horizontal="center" vertical="center"/>
    </xf>
    <xf numFmtId="0" fontId="12" fillId="2" borderId="0" xfId="2" applyFont="1" applyFill="1">
      <alignment vertical="center"/>
    </xf>
    <xf numFmtId="0" fontId="11" fillId="4" borderId="10" xfId="2" applyFont="1" applyFill="1" applyBorder="1" applyAlignment="1">
      <alignment horizontal="center" vertical="center"/>
    </xf>
    <xf numFmtId="0" fontId="11" fillId="4" borderId="11" xfId="2" applyFont="1" applyFill="1" applyBorder="1" applyAlignment="1">
      <alignment horizontal="center" vertical="center"/>
    </xf>
    <xf numFmtId="0" fontId="11" fillId="6" borderId="12" xfId="2" applyFont="1" applyFill="1" applyBorder="1" applyAlignment="1">
      <alignment horizontal="center" vertical="center"/>
    </xf>
    <xf numFmtId="0" fontId="11" fillId="4" borderId="13"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11"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10" fillId="5" borderId="16" xfId="2" applyFont="1" applyFill="1" applyBorder="1" applyAlignment="1">
      <alignment horizontal="center" vertical="center"/>
    </xf>
    <xf numFmtId="0" fontId="10" fillId="5" borderId="17" xfId="2" applyFont="1" applyFill="1" applyBorder="1" applyAlignment="1">
      <alignment horizontal="center" vertical="center"/>
    </xf>
    <xf numFmtId="0" fontId="14" fillId="2" borderId="0" xfId="2" applyFont="1" applyFill="1">
      <alignment vertical="center"/>
    </xf>
    <xf numFmtId="0" fontId="8" fillId="7" borderId="18" xfId="2" applyFont="1" applyFill="1" applyBorder="1">
      <alignment vertical="center"/>
    </xf>
    <xf numFmtId="0" fontId="8" fillId="7" borderId="0" xfId="2" applyFont="1" applyFill="1">
      <alignment vertical="center"/>
    </xf>
    <xf numFmtId="0" fontId="8" fillId="7" borderId="19" xfId="2" applyFont="1" applyFill="1" applyBorder="1">
      <alignment vertical="center"/>
    </xf>
    <xf numFmtId="176" fontId="8" fillId="7" borderId="21" xfId="3" applyNumberFormat="1" applyFont="1" applyFill="1" applyBorder="1">
      <alignment vertical="center"/>
    </xf>
    <xf numFmtId="176" fontId="8" fillId="7" borderId="22" xfId="3" applyNumberFormat="1" applyFont="1" applyFill="1" applyBorder="1">
      <alignment vertical="center"/>
    </xf>
    <xf numFmtId="176" fontId="8" fillId="7" borderId="23" xfId="3" applyNumberFormat="1" applyFont="1" applyFill="1" applyBorder="1">
      <alignment vertical="center"/>
    </xf>
    <xf numFmtId="176" fontId="8" fillId="7" borderId="0" xfId="3" applyNumberFormat="1" applyFont="1" applyFill="1" applyBorder="1">
      <alignment vertical="center"/>
    </xf>
    <xf numFmtId="176" fontId="8" fillId="7" borderId="24" xfId="3" applyNumberFormat="1" applyFont="1" applyFill="1" applyBorder="1">
      <alignment vertical="center"/>
    </xf>
    <xf numFmtId="177" fontId="8" fillId="7" borderId="25" xfId="4" applyNumberFormat="1" applyFont="1" applyFill="1" applyBorder="1" applyAlignment="1">
      <alignment horizontal="right" vertical="center"/>
    </xf>
    <xf numFmtId="177" fontId="8" fillId="7" borderId="26" xfId="4" applyNumberFormat="1" applyFont="1" applyFill="1" applyBorder="1" applyAlignment="1">
      <alignment horizontal="right" vertical="center"/>
    </xf>
    <xf numFmtId="177" fontId="8" fillId="7" borderId="24" xfId="4" applyNumberFormat="1" applyFont="1" applyFill="1" applyBorder="1">
      <alignment vertical="center"/>
    </xf>
    <xf numFmtId="177" fontId="8" fillId="7" borderId="27" xfId="4" applyNumberFormat="1" applyFont="1" applyFill="1" applyBorder="1">
      <alignment vertical="center"/>
    </xf>
    <xf numFmtId="0" fontId="15" fillId="2" borderId="0" xfId="2" applyFont="1" applyFill="1">
      <alignment vertical="center"/>
    </xf>
    <xf numFmtId="0" fontId="8" fillId="8" borderId="18" xfId="2" applyFont="1" applyFill="1" applyBorder="1">
      <alignment vertical="center"/>
    </xf>
    <xf numFmtId="0" fontId="8" fillId="8" borderId="0" xfId="2" applyFont="1" applyFill="1">
      <alignment vertical="center"/>
    </xf>
    <xf numFmtId="0" fontId="8" fillId="8" borderId="19" xfId="2" applyFont="1" applyFill="1" applyBorder="1">
      <alignment vertical="center"/>
    </xf>
    <xf numFmtId="176" fontId="8" fillId="8" borderId="21" xfId="3" applyNumberFormat="1" applyFont="1" applyFill="1" applyBorder="1">
      <alignment vertical="center"/>
    </xf>
    <xf numFmtId="176" fontId="8" fillId="8" borderId="22" xfId="3" applyNumberFormat="1" applyFont="1" applyFill="1" applyBorder="1">
      <alignment vertical="center"/>
    </xf>
    <xf numFmtId="176" fontId="8" fillId="8" borderId="23" xfId="3" applyNumberFormat="1" applyFont="1" applyFill="1" applyBorder="1">
      <alignment vertical="center"/>
    </xf>
    <xf numFmtId="176" fontId="8" fillId="8" borderId="0" xfId="3" applyNumberFormat="1" applyFont="1" applyFill="1" applyBorder="1">
      <alignment vertical="center"/>
    </xf>
    <xf numFmtId="177" fontId="8" fillId="8" borderId="25" xfId="4" applyNumberFormat="1" applyFont="1" applyFill="1" applyBorder="1" applyAlignment="1">
      <alignment horizontal="right" vertical="center"/>
    </xf>
    <xf numFmtId="177" fontId="8" fillId="8" borderId="26" xfId="4" applyNumberFormat="1" applyFont="1" applyFill="1" applyBorder="1" applyAlignment="1">
      <alignment horizontal="right" vertical="center"/>
    </xf>
    <xf numFmtId="177" fontId="8" fillId="8" borderId="21" xfId="4" applyNumberFormat="1" applyFont="1" applyFill="1" applyBorder="1">
      <alignment vertical="center"/>
    </xf>
    <xf numFmtId="177" fontId="8" fillId="8" borderId="27" xfId="4" applyNumberFormat="1" applyFont="1" applyFill="1" applyBorder="1">
      <alignment vertical="center"/>
    </xf>
    <xf numFmtId="0" fontId="12" fillId="8" borderId="18" xfId="2" applyFont="1" applyFill="1" applyBorder="1">
      <alignment vertical="center"/>
    </xf>
    <xf numFmtId="0" fontId="8" fillId="9" borderId="28" xfId="2" applyFont="1" applyFill="1" applyBorder="1">
      <alignment vertical="center"/>
    </xf>
    <xf numFmtId="0" fontId="12" fillId="9" borderId="28" xfId="2" applyFont="1" applyFill="1" applyBorder="1">
      <alignment vertical="center"/>
    </xf>
    <xf numFmtId="0" fontId="12" fillId="9" borderId="29" xfId="2" applyFont="1" applyFill="1" applyBorder="1">
      <alignment vertical="center"/>
    </xf>
    <xf numFmtId="176" fontId="12" fillId="9" borderId="31" xfId="3" applyNumberFormat="1" applyFont="1" applyFill="1" applyBorder="1">
      <alignment vertical="center"/>
    </xf>
    <xf numFmtId="176" fontId="12" fillId="9" borderId="32" xfId="3" applyNumberFormat="1" applyFont="1" applyFill="1" applyBorder="1">
      <alignment vertical="center"/>
    </xf>
    <xf numFmtId="176" fontId="12" fillId="9" borderId="33" xfId="3" applyNumberFormat="1" applyFont="1" applyFill="1" applyBorder="1">
      <alignment vertical="center"/>
    </xf>
    <xf numFmtId="176" fontId="12" fillId="9" borderId="28" xfId="3" applyNumberFormat="1" applyFont="1" applyFill="1" applyBorder="1">
      <alignment vertical="center"/>
    </xf>
    <xf numFmtId="0" fontId="12" fillId="2" borderId="22" xfId="2" applyFont="1" applyFill="1" applyBorder="1">
      <alignment vertical="center"/>
    </xf>
    <xf numFmtId="0" fontId="12" fillId="2" borderId="19" xfId="2" applyFont="1" applyFill="1" applyBorder="1">
      <alignment vertical="center"/>
    </xf>
    <xf numFmtId="176" fontId="12" fillId="2" borderId="21" xfId="3" applyNumberFormat="1" applyFont="1" applyFill="1" applyBorder="1">
      <alignment vertical="center"/>
    </xf>
    <xf numFmtId="176" fontId="12" fillId="2" borderId="22" xfId="3" applyNumberFormat="1" applyFont="1" applyFill="1" applyBorder="1">
      <alignment vertical="center"/>
    </xf>
    <xf numFmtId="176" fontId="12" fillId="2" borderId="23" xfId="3" applyNumberFormat="1" applyFont="1" applyFill="1" applyBorder="1">
      <alignment vertical="center"/>
    </xf>
    <xf numFmtId="176" fontId="12" fillId="2" borderId="0" xfId="3" applyNumberFormat="1" applyFont="1" applyFill="1" applyBorder="1">
      <alignment vertical="center"/>
    </xf>
    <xf numFmtId="177" fontId="12" fillId="2" borderId="25" xfId="4" applyNumberFormat="1" applyFont="1" applyFill="1" applyBorder="1" applyAlignment="1">
      <alignment horizontal="right" vertical="center"/>
    </xf>
    <xf numFmtId="177" fontId="12" fillId="2" borderId="26" xfId="4" applyNumberFormat="1" applyFont="1" applyFill="1" applyBorder="1" applyAlignment="1">
      <alignment horizontal="right" vertical="center"/>
    </xf>
    <xf numFmtId="177" fontId="12" fillId="2" borderId="21" xfId="4" applyNumberFormat="1" applyFont="1" applyFill="1" applyBorder="1">
      <alignment vertical="center"/>
    </xf>
    <xf numFmtId="177" fontId="12" fillId="2" borderId="27" xfId="4" applyNumberFormat="1" applyFont="1" applyFill="1" applyBorder="1">
      <alignment vertical="center"/>
    </xf>
    <xf numFmtId="0" fontId="16" fillId="8" borderId="18" xfId="2" applyFont="1" applyFill="1" applyBorder="1">
      <alignment vertical="center"/>
    </xf>
    <xf numFmtId="0" fontId="16" fillId="2" borderId="22" xfId="2" applyFont="1" applyFill="1" applyBorder="1">
      <alignment vertical="center"/>
    </xf>
    <xf numFmtId="0" fontId="16" fillId="2" borderId="0" xfId="2" applyFont="1" applyFill="1">
      <alignment vertical="center"/>
    </xf>
    <xf numFmtId="0" fontId="16" fillId="2" borderId="19" xfId="2" applyFont="1" applyFill="1" applyBorder="1">
      <alignment vertical="center"/>
    </xf>
    <xf numFmtId="178" fontId="16" fillId="2" borderId="21" xfId="4" applyNumberFormat="1" applyFont="1" applyFill="1" applyBorder="1">
      <alignment vertical="center"/>
    </xf>
    <xf numFmtId="178" fontId="16" fillId="2" borderId="22" xfId="4" applyNumberFormat="1" applyFont="1" applyFill="1" applyBorder="1">
      <alignment vertical="center"/>
    </xf>
    <xf numFmtId="178" fontId="16" fillId="2" borderId="23" xfId="4" applyNumberFormat="1" applyFont="1" applyFill="1" applyBorder="1">
      <alignment vertical="center"/>
    </xf>
    <xf numFmtId="178" fontId="16" fillId="2" borderId="0" xfId="4" applyNumberFormat="1" applyFont="1" applyFill="1" applyBorder="1">
      <alignment vertical="center"/>
    </xf>
    <xf numFmtId="179" fontId="16" fillId="2" borderId="25" xfId="4" applyNumberFormat="1" applyFont="1" applyFill="1" applyBorder="1" applyAlignment="1">
      <alignment horizontal="right" vertical="center"/>
    </xf>
    <xf numFmtId="179" fontId="16" fillId="2" borderId="26" xfId="4" applyNumberFormat="1" applyFont="1" applyFill="1" applyBorder="1" applyAlignment="1">
      <alignment horizontal="right" vertical="center"/>
    </xf>
    <xf numFmtId="179" fontId="16" fillId="2" borderId="21" xfId="4" applyNumberFormat="1" applyFont="1" applyFill="1" applyBorder="1">
      <alignment vertical="center"/>
    </xf>
    <xf numFmtId="179" fontId="16" fillId="2" borderId="27" xfId="4" applyNumberFormat="1" applyFont="1" applyFill="1" applyBorder="1">
      <alignment vertical="center"/>
    </xf>
    <xf numFmtId="0" fontId="17" fillId="2" borderId="0" xfId="2" applyFont="1" applyFill="1">
      <alignment vertical="center"/>
    </xf>
    <xf numFmtId="0" fontId="16" fillId="2" borderId="37" xfId="2" applyFont="1" applyFill="1" applyBorder="1">
      <alignment vertical="center"/>
    </xf>
    <xf numFmtId="176" fontId="12" fillId="4" borderId="22" xfId="3" applyNumberFormat="1" applyFont="1" applyFill="1" applyBorder="1">
      <alignment vertical="center"/>
    </xf>
    <xf numFmtId="177" fontId="12" fillId="2" borderId="22" xfId="4" applyNumberFormat="1" applyFont="1" applyFill="1" applyBorder="1">
      <alignment vertical="center"/>
    </xf>
    <xf numFmtId="178" fontId="16" fillId="4" borderId="22" xfId="4" applyNumberFormat="1" applyFont="1" applyFill="1" applyBorder="1">
      <alignment vertical="center"/>
    </xf>
    <xf numFmtId="180" fontId="12" fillId="2" borderId="21" xfId="3" applyNumberFormat="1" applyFont="1" applyFill="1" applyBorder="1">
      <alignment vertical="center"/>
    </xf>
    <xf numFmtId="180" fontId="12" fillId="2" borderId="22" xfId="3" applyNumberFormat="1" applyFont="1" applyFill="1" applyBorder="1">
      <alignment vertical="center"/>
    </xf>
    <xf numFmtId="180" fontId="12" fillId="2" borderId="23" xfId="3" applyNumberFormat="1" applyFont="1" applyFill="1" applyBorder="1">
      <alignment vertical="center"/>
    </xf>
    <xf numFmtId="180" fontId="12" fillId="2" borderId="0" xfId="3" applyNumberFormat="1" applyFont="1" applyFill="1" applyBorder="1">
      <alignment vertical="center"/>
    </xf>
    <xf numFmtId="180" fontId="12" fillId="4" borderId="22" xfId="3" applyNumberFormat="1" applyFont="1" applyFill="1" applyBorder="1">
      <alignment vertical="center"/>
    </xf>
    <xf numFmtId="0" fontId="8" fillId="8" borderId="38" xfId="2" applyFont="1" applyFill="1" applyBorder="1">
      <alignment vertical="center"/>
    </xf>
    <xf numFmtId="0" fontId="8" fillId="8" borderId="39" xfId="2" applyFont="1" applyFill="1" applyBorder="1">
      <alignment vertical="center"/>
    </xf>
    <xf numFmtId="0" fontId="8" fillId="8" borderId="40" xfId="2" applyFont="1" applyFill="1" applyBorder="1">
      <alignment vertical="center"/>
    </xf>
    <xf numFmtId="176" fontId="8" fillId="8" borderId="42" xfId="3" applyNumberFormat="1" applyFont="1" applyFill="1" applyBorder="1">
      <alignment vertical="center"/>
    </xf>
    <xf numFmtId="176" fontId="8" fillId="8" borderId="43" xfId="3" applyNumberFormat="1" applyFont="1" applyFill="1" applyBorder="1">
      <alignment vertical="center"/>
    </xf>
    <xf numFmtId="176" fontId="8" fillId="8" borderId="44" xfId="3" applyNumberFormat="1" applyFont="1" applyFill="1" applyBorder="1">
      <alignment vertical="center"/>
    </xf>
    <xf numFmtId="176" fontId="8" fillId="8" borderId="39" xfId="3" applyNumberFormat="1" applyFont="1" applyFill="1" applyBorder="1">
      <alignment vertical="center"/>
    </xf>
    <xf numFmtId="176" fontId="8" fillId="8" borderId="45" xfId="3" applyNumberFormat="1" applyFont="1" applyFill="1" applyBorder="1">
      <alignment vertical="center"/>
    </xf>
    <xf numFmtId="177" fontId="8" fillId="8" borderId="46" xfId="4" applyNumberFormat="1" applyFont="1" applyFill="1" applyBorder="1" applyAlignment="1">
      <alignment horizontal="right" vertical="center"/>
    </xf>
    <xf numFmtId="177" fontId="8" fillId="8" borderId="47" xfId="4" applyNumberFormat="1" applyFont="1" applyFill="1" applyBorder="1" applyAlignment="1">
      <alignment horizontal="right" vertical="center"/>
    </xf>
    <xf numFmtId="177" fontId="8" fillId="8" borderId="48" xfId="4" applyNumberFormat="1" applyFont="1" applyFill="1" applyBorder="1">
      <alignment vertical="center"/>
    </xf>
    <xf numFmtId="177" fontId="8" fillId="8" borderId="49" xfId="4" applyNumberFormat="1" applyFont="1" applyFill="1" applyBorder="1">
      <alignment vertical="center"/>
    </xf>
    <xf numFmtId="0" fontId="15" fillId="4" borderId="0" xfId="2" applyFont="1" applyFill="1">
      <alignment vertical="center"/>
    </xf>
    <xf numFmtId="0" fontId="12" fillId="2" borderId="32" xfId="2" applyFont="1" applyFill="1" applyBorder="1">
      <alignment vertical="center"/>
    </xf>
    <xf numFmtId="0" fontId="12" fillId="2" borderId="28" xfId="2" applyFont="1" applyFill="1" applyBorder="1">
      <alignment vertical="center"/>
    </xf>
    <xf numFmtId="0" fontId="12" fillId="2" borderId="29" xfId="2" applyFont="1" applyFill="1" applyBorder="1">
      <alignment vertical="center"/>
    </xf>
    <xf numFmtId="180" fontId="12" fillId="2" borderId="31" xfId="3" applyNumberFormat="1" applyFont="1" applyFill="1" applyBorder="1">
      <alignment vertical="center"/>
    </xf>
    <xf numFmtId="180" fontId="12" fillId="2" borderId="32" xfId="3" applyNumberFormat="1" applyFont="1" applyFill="1" applyBorder="1">
      <alignment vertical="center"/>
    </xf>
    <xf numFmtId="180" fontId="12" fillId="2" borderId="33" xfId="3" applyNumberFormat="1" applyFont="1" applyFill="1" applyBorder="1">
      <alignment vertical="center"/>
    </xf>
    <xf numFmtId="180" fontId="12" fillId="2" borderId="28" xfId="3" applyNumberFormat="1" applyFont="1" applyFill="1" applyBorder="1">
      <alignment vertical="center"/>
    </xf>
    <xf numFmtId="177" fontId="12" fillId="2" borderId="34" xfId="4" applyNumberFormat="1" applyFont="1" applyFill="1" applyBorder="1" applyAlignment="1">
      <alignment horizontal="right" vertical="center"/>
    </xf>
    <xf numFmtId="177" fontId="12" fillId="2" borderId="35" xfId="4" applyNumberFormat="1" applyFont="1" applyFill="1" applyBorder="1" applyAlignment="1">
      <alignment horizontal="right" vertical="center"/>
    </xf>
    <xf numFmtId="177" fontId="12" fillId="2" borderId="31" xfId="4" applyNumberFormat="1" applyFont="1" applyFill="1" applyBorder="1">
      <alignment vertical="center"/>
    </xf>
    <xf numFmtId="177" fontId="12" fillId="2" borderId="36" xfId="4" applyNumberFormat="1" applyFont="1" applyFill="1" applyBorder="1">
      <alignment vertical="center"/>
    </xf>
    <xf numFmtId="181" fontId="12" fillId="2" borderId="21" xfId="3" applyNumberFormat="1" applyFont="1" applyFill="1" applyBorder="1">
      <alignment vertical="center"/>
    </xf>
    <xf numFmtId="181" fontId="12" fillId="2" borderId="22" xfId="3" applyNumberFormat="1" applyFont="1" applyFill="1" applyBorder="1">
      <alignment vertical="center"/>
    </xf>
    <xf numFmtId="181" fontId="12" fillId="2" borderId="23" xfId="3" applyNumberFormat="1" applyFont="1" applyFill="1" applyBorder="1">
      <alignment vertical="center"/>
    </xf>
    <xf numFmtId="181" fontId="12" fillId="2" borderId="0" xfId="3" applyNumberFormat="1" applyFont="1" applyFill="1" applyBorder="1">
      <alignment vertical="center"/>
    </xf>
    <xf numFmtId="181" fontId="12" fillId="4" borderId="22" xfId="3" applyNumberFormat="1" applyFont="1" applyFill="1" applyBorder="1">
      <alignment vertical="center"/>
    </xf>
    <xf numFmtId="0" fontId="18" fillId="8" borderId="50" xfId="2" applyFont="1" applyFill="1" applyBorder="1">
      <alignment vertical="center"/>
    </xf>
    <xf numFmtId="0" fontId="19" fillId="2" borderId="51" xfId="2" applyFont="1" applyFill="1" applyBorder="1">
      <alignment vertical="center"/>
    </xf>
    <xf numFmtId="0" fontId="19" fillId="2" borderId="52" xfId="2" applyFont="1" applyFill="1" applyBorder="1">
      <alignment vertical="center"/>
    </xf>
    <xf numFmtId="0" fontId="19" fillId="2" borderId="53" xfId="2" applyFont="1" applyFill="1" applyBorder="1">
      <alignment vertical="center"/>
    </xf>
    <xf numFmtId="178" fontId="19" fillId="2" borderId="55" xfId="4" applyNumberFormat="1" applyFont="1" applyFill="1" applyBorder="1">
      <alignment vertical="center"/>
    </xf>
    <xf numFmtId="178" fontId="19" fillId="2" borderId="51" xfId="4" applyNumberFormat="1" applyFont="1" applyFill="1" applyBorder="1">
      <alignment vertical="center"/>
    </xf>
    <xf numFmtId="178" fontId="19" fillId="2" borderId="56" xfId="4" applyNumberFormat="1" applyFont="1" applyFill="1" applyBorder="1">
      <alignment vertical="center"/>
    </xf>
    <xf numFmtId="178" fontId="19" fillId="2" borderId="52" xfId="4" applyNumberFormat="1" applyFont="1" applyFill="1" applyBorder="1">
      <alignment vertical="center"/>
    </xf>
    <xf numFmtId="179" fontId="19" fillId="2" borderId="57" xfId="4" applyNumberFormat="1" applyFont="1" applyFill="1" applyBorder="1" applyAlignment="1">
      <alignment horizontal="right" vertical="center"/>
    </xf>
    <xf numFmtId="179" fontId="19" fillId="2" borderId="58" xfId="4" applyNumberFormat="1" applyFont="1" applyFill="1" applyBorder="1" applyAlignment="1">
      <alignment horizontal="right" vertical="center"/>
    </xf>
    <xf numFmtId="179" fontId="19" fillId="2" borderId="59" xfId="4" applyNumberFormat="1" applyFont="1" applyFill="1" applyBorder="1">
      <alignment vertical="center"/>
    </xf>
    <xf numFmtId="179" fontId="19" fillId="2" borderId="60" xfId="4" applyNumberFormat="1" applyFont="1" applyFill="1" applyBorder="1">
      <alignment vertical="center"/>
    </xf>
    <xf numFmtId="0" fontId="20" fillId="2" borderId="0" xfId="2" applyFont="1" applyFill="1">
      <alignment vertical="center"/>
    </xf>
    <xf numFmtId="0" fontId="21" fillId="8" borderId="39" xfId="2" applyFont="1" applyFill="1" applyBorder="1">
      <alignment vertical="center"/>
    </xf>
    <xf numFmtId="0" fontId="21" fillId="8" borderId="40" xfId="2" applyFont="1" applyFill="1" applyBorder="1">
      <alignment vertical="center"/>
    </xf>
    <xf numFmtId="176" fontId="21" fillId="8" borderId="42" xfId="3" applyNumberFormat="1" applyFont="1" applyFill="1" applyBorder="1">
      <alignment vertical="center"/>
    </xf>
    <xf numFmtId="176" fontId="21" fillId="8" borderId="44" xfId="3" applyNumberFormat="1" applyFont="1" applyFill="1" applyBorder="1">
      <alignment vertical="center"/>
    </xf>
    <xf numFmtId="176" fontId="21" fillId="8" borderId="39" xfId="3" applyNumberFormat="1" applyFont="1" applyFill="1" applyBorder="1">
      <alignment vertical="center"/>
    </xf>
    <xf numFmtId="176" fontId="21" fillId="8" borderId="43" xfId="3" applyNumberFormat="1" applyFont="1" applyFill="1" applyBorder="1">
      <alignment vertical="center"/>
    </xf>
    <xf numFmtId="176" fontId="21" fillId="8" borderId="45" xfId="3" applyNumberFormat="1" applyFont="1" applyFill="1" applyBorder="1">
      <alignment vertical="center"/>
    </xf>
    <xf numFmtId="0" fontId="12" fillId="8" borderId="39" xfId="2" applyFont="1" applyFill="1" applyBorder="1">
      <alignment vertical="center"/>
    </xf>
    <xf numFmtId="0" fontId="12" fillId="8" borderId="40" xfId="2" applyFont="1" applyFill="1" applyBorder="1">
      <alignment vertical="center"/>
    </xf>
    <xf numFmtId="180" fontId="12" fillId="8" borderId="42" xfId="3" applyNumberFormat="1" applyFont="1" applyFill="1" applyBorder="1">
      <alignment vertical="center"/>
    </xf>
    <xf numFmtId="180" fontId="12" fillId="8" borderId="43" xfId="3" applyNumberFormat="1" applyFont="1" applyFill="1" applyBorder="1">
      <alignment vertical="center"/>
    </xf>
    <xf numFmtId="180" fontId="12" fillId="8" borderId="44" xfId="3" applyNumberFormat="1" applyFont="1" applyFill="1" applyBorder="1">
      <alignment vertical="center"/>
    </xf>
    <xf numFmtId="180" fontId="12" fillId="8" borderId="39" xfId="3" applyNumberFormat="1" applyFont="1" applyFill="1" applyBorder="1">
      <alignment vertical="center"/>
    </xf>
    <xf numFmtId="177" fontId="12" fillId="8" borderId="48" xfId="4" applyNumberFormat="1" applyFont="1" applyFill="1" applyBorder="1">
      <alignment vertical="center"/>
    </xf>
    <xf numFmtId="177" fontId="12" fillId="8" borderId="49" xfId="4" applyNumberFormat="1" applyFont="1" applyFill="1" applyBorder="1">
      <alignment vertical="center"/>
    </xf>
    <xf numFmtId="0" fontId="12" fillId="9" borderId="32" xfId="2" applyFont="1" applyFill="1" applyBorder="1">
      <alignment vertical="center"/>
    </xf>
    <xf numFmtId="180" fontId="12" fillId="9" borderId="31" xfId="3" applyNumberFormat="1" applyFont="1" applyFill="1" applyBorder="1">
      <alignment vertical="center"/>
    </xf>
    <xf numFmtId="180" fontId="12" fillId="9" borderId="32" xfId="3" applyNumberFormat="1" applyFont="1" applyFill="1" applyBorder="1">
      <alignment vertical="center"/>
    </xf>
    <xf numFmtId="180" fontId="12" fillId="9" borderId="33" xfId="3" applyNumberFormat="1" applyFont="1" applyFill="1" applyBorder="1">
      <alignment vertical="center"/>
    </xf>
    <xf numFmtId="180" fontId="12" fillId="9" borderId="28" xfId="3" applyNumberFormat="1" applyFont="1" applyFill="1" applyBorder="1">
      <alignment vertical="center"/>
    </xf>
    <xf numFmtId="177" fontId="12" fillId="9" borderId="25" xfId="4" applyNumberFormat="1" applyFont="1" applyFill="1" applyBorder="1" applyAlignment="1">
      <alignment horizontal="right" vertical="center"/>
    </xf>
    <xf numFmtId="177" fontId="12" fillId="9" borderId="26" xfId="4" applyNumberFormat="1" applyFont="1" applyFill="1" applyBorder="1" applyAlignment="1">
      <alignment horizontal="right" vertical="center"/>
    </xf>
    <xf numFmtId="177" fontId="12" fillId="9" borderId="21" xfId="4" applyNumberFormat="1" applyFont="1" applyFill="1" applyBorder="1">
      <alignment vertical="center"/>
    </xf>
    <xf numFmtId="177" fontId="12" fillId="9" borderId="27" xfId="4" applyNumberFormat="1" applyFont="1" applyFill="1" applyBorder="1">
      <alignment vertical="center"/>
    </xf>
    <xf numFmtId="0" fontId="12" fillId="9" borderId="22" xfId="2" applyFont="1" applyFill="1" applyBorder="1">
      <alignment vertical="center"/>
    </xf>
    <xf numFmtId="180" fontId="12" fillId="0" borderId="33" xfId="3" applyNumberFormat="1" applyFont="1" applyFill="1" applyBorder="1">
      <alignment vertical="center"/>
    </xf>
    <xf numFmtId="0" fontId="12" fillId="2" borderId="37" xfId="2" applyFont="1" applyFill="1" applyBorder="1">
      <alignment vertical="center"/>
    </xf>
    <xf numFmtId="0" fontId="12" fillId="2" borderId="61" xfId="2" applyFont="1" applyFill="1" applyBorder="1">
      <alignment vertical="center"/>
    </xf>
    <xf numFmtId="180" fontId="12" fillId="2" borderId="62" xfId="3" applyNumberFormat="1" applyFont="1" applyFill="1" applyBorder="1">
      <alignment vertical="center"/>
    </xf>
    <xf numFmtId="180" fontId="12" fillId="2" borderId="37" xfId="3" applyNumberFormat="1" applyFont="1" applyFill="1" applyBorder="1">
      <alignment vertical="center"/>
    </xf>
    <xf numFmtId="180" fontId="12" fillId="2" borderId="63" xfId="3" applyNumberFormat="1" applyFont="1" applyFill="1" applyBorder="1">
      <alignment vertical="center"/>
    </xf>
    <xf numFmtId="180" fontId="12" fillId="2" borderId="64" xfId="3" applyNumberFormat="1" applyFont="1" applyFill="1" applyBorder="1">
      <alignment vertical="center"/>
    </xf>
    <xf numFmtId="177" fontId="12" fillId="2" borderId="65" xfId="4" applyNumberFormat="1" applyFont="1" applyFill="1" applyBorder="1" applyAlignment="1">
      <alignment horizontal="right" vertical="center"/>
    </xf>
    <xf numFmtId="177" fontId="12" fillId="2" borderId="66" xfId="4" applyNumberFormat="1" applyFont="1" applyFill="1" applyBorder="1" applyAlignment="1">
      <alignment horizontal="right" vertical="center"/>
    </xf>
    <xf numFmtId="177" fontId="12" fillId="2" borderId="62" xfId="4" applyNumberFormat="1" applyFont="1" applyFill="1" applyBorder="1">
      <alignment vertical="center"/>
    </xf>
    <xf numFmtId="177" fontId="12" fillId="2" borderId="67" xfId="4" applyNumberFormat="1" applyFont="1" applyFill="1" applyBorder="1">
      <alignment vertical="center"/>
    </xf>
    <xf numFmtId="180" fontId="12" fillId="9" borderId="68" xfId="3" applyNumberFormat="1" applyFont="1" applyFill="1" applyBorder="1">
      <alignment vertical="center"/>
    </xf>
    <xf numFmtId="177" fontId="12" fillId="9" borderId="69" xfId="4" applyNumberFormat="1" applyFont="1" applyFill="1" applyBorder="1" applyAlignment="1">
      <alignment horizontal="right" vertical="center"/>
    </xf>
    <xf numFmtId="177" fontId="12" fillId="9" borderId="70" xfId="4" applyNumberFormat="1" applyFont="1" applyFill="1" applyBorder="1" applyAlignment="1">
      <alignment horizontal="right" vertical="center"/>
    </xf>
    <xf numFmtId="177" fontId="12" fillId="9" borderId="71" xfId="4" applyNumberFormat="1" applyFont="1" applyFill="1" applyBorder="1">
      <alignment vertical="center"/>
    </xf>
    <xf numFmtId="177" fontId="12" fillId="9" borderId="72" xfId="4" applyNumberFormat="1" applyFont="1" applyFill="1" applyBorder="1">
      <alignment vertical="center"/>
    </xf>
    <xf numFmtId="180" fontId="12" fillId="0" borderId="23" xfId="3" applyNumberFormat="1" applyFont="1" applyFill="1" applyBorder="1">
      <alignment vertical="center"/>
    </xf>
    <xf numFmtId="0" fontId="12" fillId="8" borderId="50" xfId="2" applyFont="1" applyFill="1" applyBorder="1">
      <alignment vertical="center"/>
    </xf>
    <xf numFmtId="0" fontId="12" fillId="9" borderId="73" xfId="2" applyFont="1" applyFill="1" applyBorder="1">
      <alignment vertical="center"/>
    </xf>
    <xf numFmtId="0" fontId="12" fillId="2" borderId="73" xfId="2" applyFont="1" applyFill="1" applyBorder="1">
      <alignment vertical="center"/>
    </xf>
    <xf numFmtId="0" fontId="12" fillId="2" borderId="74" xfId="2" applyFont="1" applyFill="1" applyBorder="1">
      <alignment vertical="center"/>
    </xf>
    <xf numFmtId="180" fontId="12" fillId="2" borderId="59" xfId="3" applyNumberFormat="1" applyFont="1" applyFill="1" applyBorder="1">
      <alignment vertical="center"/>
    </xf>
    <xf numFmtId="180" fontId="12" fillId="2" borderId="73" xfId="3" applyNumberFormat="1" applyFont="1" applyFill="1" applyBorder="1">
      <alignment vertical="center"/>
    </xf>
    <xf numFmtId="180" fontId="12" fillId="2" borderId="76" xfId="3" applyNumberFormat="1" applyFont="1" applyFill="1" applyBorder="1">
      <alignment vertical="center"/>
    </xf>
    <xf numFmtId="180" fontId="12" fillId="2" borderId="1" xfId="3" applyNumberFormat="1" applyFont="1" applyFill="1" applyBorder="1">
      <alignment vertical="center"/>
    </xf>
    <xf numFmtId="180" fontId="8" fillId="8" borderId="21" xfId="3" applyNumberFormat="1" applyFont="1" applyFill="1" applyBorder="1">
      <alignment vertical="center"/>
    </xf>
    <xf numFmtId="180" fontId="8" fillId="8" borderId="22" xfId="3" applyNumberFormat="1" applyFont="1" applyFill="1" applyBorder="1">
      <alignment vertical="center"/>
    </xf>
    <xf numFmtId="180" fontId="8" fillId="8" borderId="23" xfId="3" applyNumberFormat="1" applyFont="1" applyFill="1" applyBorder="1">
      <alignment vertical="center"/>
    </xf>
    <xf numFmtId="180" fontId="8" fillId="8" borderId="0" xfId="3" applyNumberFormat="1" applyFont="1" applyFill="1" applyBorder="1">
      <alignment vertical="center"/>
    </xf>
    <xf numFmtId="180" fontId="8" fillId="8" borderId="45" xfId="3" applyNumberFormat="1" applyFont="1" applyFill="1" applyBorder="1">
      <alignment vertical="center"/>
    </xf>
    <xf numFmtId="0" fontId="19" fillId="8" borderId="18" xfId="2" applyFont="1" applyFill="1" applyBorder="1">
      <alignment vertical="center"/>
    </xf>
    <xf numFmtId="0" fontId="19" fillId="2" borderId="73" xfId="2" applyFont="1" applyFill="1" applyBorder="1">
      <alignment vertical="center"/>
    </xf>
    <xf numFmtId="0" fontId="19" fillId="2" borderId="1" xfId="2" applyFont="1" applyFill="1" applyBorder="1">
      <alignment vertical="center"/>
    </xf>
    <xf numFmtId="0" fontId="19" fillId="2" borderId="74" xfId="2" applyFont="1" applyFill="1" applyBorder="1">
      <alignment vertical="center"/>
    </xf>
    <xf numFmtId="9" fontId="19" fillId="2" borderId="59" xfId="4" applyFont="1" applyFill="1" applyBorder="1">
      <alignment vertical="center"/>
    </xf>
    <xf numFmtId="9" fontId="19" fillId="2" borderId="73" xfId="4" applyFont="1" applyFill="1" applyBorder="1">
      <alignment vertical="center"/>
    </xf>
    <xf numFmtId="9" fontId="19" fillId="2" borderId="76" xfId="4" applyFont="1" applyFill="1" applyBorder="1">
      <alignment vertical="center"/>
    </xf>
    <xf numFmtId="9" fontId="19" fillId="2" borderId="1" xfId="4" applyFont="1" applyFill="1" applyBorder="1">
      <alignment vertical="center"/>
    </xf>
    <xf numFmtId="179" fontId="19" fillId="2" borderId="21" xfId="4" applyNumberFormat="1" applyFont="1" applyFill="1" applyBorder="1">
      <alignment vertical="center"/>
    </xf>
    <xf numFmtId="179" fontId="19" fillId="2" borderId="27" xfId="4" applyNumberFormat="1" applyFont="1" applyFill="1" applyBorder="1">
      <alignment vertical="center"/>
    </xf>
    <xf numFmtId="0" fontId="22" fillId="2" borderId="0" xfId="2" applyFont="1" applyFill="1">
      <alignment vertical="center"/>
    </xf>
    <xf numFmtId="0" fontId="8" fillId="8" borderId="77" xfId="2" applyFont="1" applyFill="1" applyBorder="1">
      <alignment vertical="center"/>
    </xf>
    <xf numFmtId="0" fontId="8" fillId="8" borderId="78" xfId="2" applyFont="1" applyFill="1" applyBorder="1">
      <alignment vertical="center"/>
    </xf>
    <xf numFmtId="0" fontId="8" fillId="8" borderId="79" xfId="2" applyFont="1" applyFill="1" applyBorder="1">
      <alignment vertical="center"/>
    </xf>
    <xf numFmtId="180" fontId="8" fillId="8" borderId="81" xfId="3" applyNumberFormat="1" applyFont="1" applyFill="1" applyBorder="1">
      <alignment vertical="center"/>
    </xf>
    <xf numFmtId="180" fontId="8" fillId="8" borderId="82" xfId="3" applyNumberFormat="1" applyFont="1" applyFill="1" applyBorder="1">
      <alignment vertical="center"/>
    </xf>
    <xf numFmtId="180" fontId="8" fillId="8" borderId="83" xfId="3" applyNumberFormat="1" applyFont="1" applyFill="1" applyBorder="1">
      <alignment vertical="center"/>
    </xf>
    <xf numFmtId="180" fontId="8" fillId="8" borderId="78" xfId="3" applyNumberFormat="1" applyFont="1" applyFill="1" applyBorder="1">
      <alignment vertical="center"/>
    </xf>
    <xf numFmtId="177" fontId="8" fillId="8" borderId="84" xfId="4" applyNumberFormat="1" applyFont="1" applyFill="1" applyBorder="1" applyAlignment="1">
      <alignment horizontal="right" vertical="center"/>
    </xf>
    <xf numFmtId="177" fontId="8" fillId="8" borderId="85" xfId="4" applyNumberFormat="1" applyFont="1" applyFill="1" applyBorder="1" applyAlignment="1">
      <alignment horizontal="right" vertical="center"/>
    </xf>
    <xf numFmtId="178" fontId="19" fillId="2" borderId="59" xfId="4" applyNumberFormat="1" applyFont="1" applyFill="1" applyBorder="1">
      <alignment vertical="center"/>
    </xf>
    <xf numFmtId="178" fontId="19" fillId="2" borderId="73" xfId="4" applyNumberFormat="1" applyFont="1" applyFill="1" applyBorder="1">
      <alignment vertical="center"/>
    </xf>
    <xf numFmtId="178" fontId="19" fillId="2" borderId="76" xfId="4" applyNumberFormat="1" applyFont="1" applyFill="1" applyBorder="1">
      <alignment vertical="center"/>
    </xf>
    <xf numFmtId="178" fontId="19" fillId="2" borderId="1" xfId="4" applyNumberFormat="1" applyFont="1" applyFill="1" applyBorder="1">
      <alignment vertical="center"/>
    </xf>
    <xf numFmtId="179" fontId="19" fillId="2" borderId="73" xfId="4" applyNumberFormat="1" applyFont="1" applyFill="1" applyBorder="1">
      <alignment vertical="center"/>
    </xf>
    <xf numFmtId="179" fontId="19" fillId="2" borderId="54" xfId="4" applyNumberFormat="1" applyFont="1" applyFill="1" applyBorder="1">
      <alignment vertical="center"/>
    </xf>
    <xf numFmtId="0" fontId="23" fillId="8" borderId="38" xfId="2" applyFont="1" applyFill="1" applyBorder="1">
      <alignment vertical="center"/>
    </xf>
    <xf numFmtId="0" fontId="23" fillId="8" borderId="39" xfId="2" applyFont="1" applyFill="1" applyBorder="1">
      <alignment vertical="center"/>
    </xf>
    <xf numFmtId="0" fontId="23" fillId="8" borderId="40" xfId="2" applyFont="1" applyFill="1" applyBorder="1">
      <alignment vertical="center"/>
    </xf>
    <xf numFmtId="181" fontId="23" fillId="8" borderId="42" xfId="3" applyNumberFormat="1" applyFont="1" applyFill="1" applyBorder="1">
      <alignment vertical="center"/>
    </xf>
    <xf numFmtId="181" fontId="23" fillId="8" borderId="43" xfId="3" applyNumberFormat="1" applyFont="1" applyFill="1" applyBorder="1">
      <alignment vertical="center"/>
    </xf>
    <xf numFmtId="181" fontId="23" fillId="8" borderId="44" xfId="3" applyNumberFormat="1" applyFont="1" applyFill="1" applyBorder="1">
      <alignment vertical="center"/>
    </xf>
    <xf numFmtId="181" fontId="23" fillId="8" borderId="39" xfId="3" applyNumberFormat="1" applyFont="1" applyFill="1" applyBorder="1">
      <alignment vertical="center"/>
    </xf>
    <xf numFmtId="177" fontId="23" fillId="8" borderId="86" xfId="4" applyNumberFormat="1" applyFont="1" applyFill="1" applyBorder="1" applyAlignment="1">
      <alignment horizontal="right" vertical="center"/>
    </xf>
    <xf numFmtId="177" fontId="23" fillId="8" borderId="87" xfId="4" applyNumberFormat="1" applyFont="1" applyFill="1" applyBorder="1" applyAlignment="1">
      <alignment horizontal="right" vertical="center"/>
    </xf>
    <xf numFmtId="177" fontId="8" fillId="8" borderId="41" xfId="4" applyNumberFormat="1" applyFont="1" applyFill="1" applyBorder="1">
      <alignment vertical="center"/>
    </xf>
    <xf numFmtId="177" fontId="8" fillId="8" borderId="88" xfId="4" applyNumberFormat="1" applyFont="1" applyFill="1" applyBorder="1">
      <alignment vertical="center"/>
    </xf>
    <xf numFmtId="0" fontId="23" fillId="8" borderId="50" xfId="2" applyFont="1" applyFill="1" applyBorder="1">
      <alignment vertical="center"/>
    </xf>
    <xf numFmtId="0" fontId="23" fillId="8" borderId="1" xfId="2" applyFont="1" applyFill="1" applyBorder="1">
      <alignment vertical="center"/>
    </xf>
    <xf numFmtId="0" fontId="23" fillId="8" borderId="74" xfId="2" applyFont="1" applyFill="1" applyBorder="1">
      <alignment vertical="center"/>
    </xf>
    <xf numFmtId="181" fontId="23" fillId="8" borderId="59" xfId="3" applyNumberFormat="1" applyFont="1" applyFill="1" applyBorder="1">
      <alignment vertical="center"/>
    </xf>
    <xf numFmtId="181" fontId="23" fillId="8" borderId="73" xfId="3" applyNumberFormat="1" applyFont="1" applyFill="1" applyBorder="1">
      <alignment vertical="center"/>
    </xf>
    <xf numFmtId="181" fontId="23" fillId="8" borderId="76" xfId="3" applyNumberFormat="1" applyFont="1" applyFill="1" applyBorder="1">
      <alignment vertical="center"/>
    </xf>
    <xf numFmtId="181" fontId="23" fillId="8" borderId="1" xfId="3" applyNumberFormat="1" applyFont="1" applyFill="1" applyBorder="1">
      <alignment vertical="center"/>
    </xf>
    <xf numFmtId="177" fontId="23" fillId="8" borderId="89" xfId="4" applyNumberFormat="1" applyFont="1" applyFill="1" applyBorder="1" applyAlignment="1">
      <alignment horizontal="right" vertical="center"/>
    </xf>
    <xf numFmtId="177" fontId="23" fillId="8" borderId="90" xfId="4" applyNumberFormat="1" applyFont="1" applyFill="1" applyBorder="1" applyAlignment="1">
      <alignment horizontal="right" vertical="center"/>
    </xf>
    <xf numFmtId="177" fontId="8" fillId="8" borderId="91" xfId="4" applyNumberFormat="1" applyFont="1" applyFill="1" applyBorder="1" applyAlignment="1">
      <alignment horizontal="right" vertical="center"/>
    </xf>
    <xf numFmtId="177" fontId="8" fillId="8" borderId="92" xfId="4" applyNumberFormat="1" applyFont="1" applyFill="1" applyBorder="1" applyAlignment="1">
      <alignment horizontal="right" vertical="center"/>
    </xf>
    <xf numFmtId="0" fontId="24"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5" fillId="3" borderId="0" xfId="2" applyFont="1" applyFill="1">
      <alignment vertical="center"/>
    </xf>
    <xf numFmtId="0" fontId="10" fillId="2" borderId="0" xfId="2" applyFont="1" applyFill="1">
      <alignment vertical="center"/>
    </xf>
    <xf numFmtId="0" fontId="10" fillId="2" borderId="1" xfId="2" applyFont="1" applyFill="1" applyBorder="1">
      <alignment vertical="center"/>
    </xf>
    <xf numFmtId="0" fontId="13" fillId="5" borderId="93"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10" xfId="2" applyFont="1" applyFill="1" applyBorder="1" applyAlignment="1">
      <alignment horizontal="center" vertical="center"/>
    </xf>
    <xf numFmtId="0" fontId="13" fillId="5" borderId="94" xfId="2" applyFont="1" applyFill="1" applyBorder="1" applyAlignment="1">
      <alignment horizontal="center" vertical="center"/>
    </xf>
    <xf numFmtId="181" fontId="8" fillId="8" borderId="26" xfId="3" applyNumberFormat="1" applyFont="1" applyFill="1" applyBorder="1">
      <alignment vertical="center"/>
    </xf>
    <xf numFmtId="181" fontId="8" fillId="8" borderId="20" xfId="3" applyNumberFormat="1" applyFont="1" applyFill="1" applyBorder="1">
      <alignment vertical="center"/>
    </xf>
    <xf numFmtId="181" fontId="8" fillId="8" borderId="21" xfId="3" applyNumberFormat="1" applyFont="1" applyFill="1" applyBorder="1">
      <alignment vertical="center"/>
    </xf>
    <xf numFmtId="181" fontId="8" fillId="8" borderId="95" xfId="3" applyNumberFormat="1" applyFont="1" applyFill="1" applyBorder="1">
      <alignment vertical="center"/>
    </xf>
    <xf numFmtId="0" fontId="8" fillId="9" borderId="32" xfId="2" applyFont="1" applyFill="1" applyBorder="1">
      <alignment vertical="center"/>
    </xf>
    <xf numFmtId="0" fontId="8" fillId="9" borderId="29" xfId="2" applyFont="1" applyFill="1" applyBorder="1">
      <alignment vertical="center"/>
    </xf>
    <xf numFmtId="181" fontId="8" fillId="9" borderId="35" xfId="3" applyNumberFormat="1" applyFont="1" applyFill="1" applyBorder="1">
      <alignment vertical="center"/>
    </xf>
    <xf numFmtId="181" fontId="8" fillId="9" borderId="30" xfId="3" applyNumberFormat="1" applyFont="1" applyFill="1" applyBorder="1">
      <alignment vertical="center"/>
    </xf>
    <xf numFmtId="181" fontId="8" fillId="9" borderId="31" xfId="3" applyNumberFormat="1" applyFont="1" applyFill="1" applyBorder="1">
      <alignment vertical="center"/>
    </xf>
    <xf numFmtId="181" fontId="8" fillId="9" borderId="96" xfId="3" applyNumberFormat="1" applyFont="1" applyFill="1" applyBorder="1">
      <alignment vertical="center"/>
    </xf>
    <xf numFmtId="181" fontId="12" fillId="2" borderId="35" xfId="3" applyNumberFormat="1" applyFont="1" applyFill="1" applyBorder="1">
      <alignment vertical="center"/>
    </xf>
    <xf numFmtId="181" fontId="12" fillId="2" borderId="30" xfId="3" applyNumberFormat="1" applyFont="1" applyFill="1" applyBorder="1">
      <alignment vertical="center"/>
    </xf>
    <xf numFmtId="181" fontId="12" fillId="2" borderId="31" xfId="3" applyNumberFormat="1" applyFont="1" applyFill="1" applyBorder="1">
      <alignment vertical="center"/>
    </xf>
    <xf numFmtId="181" fontId="12" fillId="2" borderId="97" xfId="3" applyNumberFormat="1" applyFont="1" applyFill="1" applyBorder="1">
      <alignment vertical="center"/>
    </xf>
    <xf numFmtId="181" fontId="12" fillId="2" borderId="96" xfId="3" applyNumberFormat="1" applyFont="1" applyFill="1" applyBorder="1">
      <alignment vertical="center"/>
    </xf>
    <xf numFmtId="0" fontId="12" fillId="2" borderId="98" xfId="2" applyFont="1" applyFill="1" applyBorder="1">
      <alignment vertical="center"/>
    </xf>
    <xf numFmtId="0" fontId="12" fillId="2" borderId="99" xfId="2" applyFont="1" applyFill="1" applyBorder="1">
      <alignment vertical="center"/>
    </xf>
    <xf numFmtId="181" fontId="12" fillId="2" borderId="70" xfId="3" applyNumberFormat="1" applyFont="1" applyFill="1" applyBorder="1">
      <alignment vertical="center"/>
    </xf>
    <xf numFmtId="181" fontId="12" fillId="2" borderId="100" xfId="3" applyNumberFormat="1" applyFont="1" applyFill="1" applyBorder="1">
      <alignment vertical="center"/>
    </xf>
    <xf numFmtId="181" fontId="12" fillId="2" borderId="71" xfId="3" applyNumberFormat="1" applyFont="1" applyFill="1" applyBorder="1">
      <alignment vertical="center"/>
    </xf>
    <xf numFmtId="181" fontId="12" fillId="2" borderId="101" xfId="3" applyNumberFormat="1" applyFont="1" applyFill="1" applyBorder="1">
      <alignment vertical="center"/>
    </xf>
    <xf numFmtId="181" fontId="12" fillId="2" borderId="102" xfId="3" applyNumberFormat="1" applyFont="1" applyFill="1" applyBorder="1">
      <alignment vertical="center"/>
    </xf>
    <xf numFmtId="181" fontId="8" fillId="9" borderId="97" xfId="3" applyNumberFormat="1" applyFont="1" applyFill="1" applyBorder="1">
      <alignment vertical="center"/>
    </xf>
    <xf numFmtId="181" fontId="12" fillId="2" borderId="26" xfId="3" applyNumberFormat="1" applyFont="1" applyFill="1" applyBorder="1">
      <alignment vertical="center"/>
    </xf>
    <xf numFmtId="181" fontId="12" fillId="2" borderId="18" xfId="3" applyNumberFormat="1" applyFont="1" applyFill="1" applyBorder="1">
      <alignment vertical="center"/>
    </xf>
    <xf numFmtId="0" fontId="12" fillId="2" borderId="51" xfId="2" applyFont="1" applyFill="1" applyBorder="1">
      <alignment vertical="center"/>
    </xf>
    <xf numFmtId="0" fontId="12" fillId="2" borderId="52" xfId="2" applyFont="1" applyFill="1" applyBorder="1">
      <alignment vertical="center"/>
    </xf>
    <xf numFmtId="0" fontId="12" fillId="2" borderId="53" xfId="2" applyFont="1" applyFill="1" applyBorder="1">
      <alignment vertical="center"/>
    </xf>
    <xf numFmtId="181" fontId="12" fillId="2" borderId="103" xfId="3" applyNumberFormat="1" applyFont="1" applyFill="1" applyBorder="1">
      <alignment vertical="center"/>
    </xf>
    <xf numFmtId="181" fontId="12" fillId="2" borderId="54" xfId="3" applyNumberFormat="1" applyFont="1" applyFill="1" applyBorder="1">
      <alignment vertical="center"/>
    </xf>
    <xf numFmtId="181" fontId="12" fillId="2" borderId="55" xfId="3" applyNumberFormat="1" applyFont="1" applyFill="1" applyBorder="1">
      <alignment vertical="center"/>
    </xf>
    <xf numFmtId="181" fontId="12" fillId="2" borderId="104" xfId="3" applyNumberFormat="1" applyFont="1" applyFill="1" applyBorder="1">
      <alignment vertical="center"/>
    </xf>
    <xf numFmtId="181" fontId="8" fillId="8" borderId="87" xfId="3" applyNumberFormat="1" applyFont="1" applyFill="1" applyBorder="1">
      <alignment vertical="center"/>
    </xf>
    <xf numFmtId="181" fontId="8" fillId="8" borderId="41" xfId="3" applyNumberFormat="1" applyFont="1" applyFill="1" applyBorder="1">
      <alignment vertical="center"/>
    </xf>
    <xf numFmtId="181" fontId="8" fillId="8" borderId="42" xfId="3" applyNumberFormat="1" applyFont="1" applyFill="1" applyBorder="1">
      <alignment vertical="center"/>
    </xf>
    <xf numFmtId="181" fontId="8" fillId="8" borderId="97" xfId="3" applyNumberFormat="1" applyFont="1" applyFill="1" applyBorder="1">
      <alignment vertical="center"/>
    </xf>
    <xf numFmtId="181" fontId="8" fillId="8" borderId="47" xfId="3" applyNumberFormat="1" applyFont="1" applyFill="1" applyBorder="1">
      <alignment vertical="center"/>
    </xf>
    <xf numFmtId="181" fontId="8" fillId="8" borderId="105" xfId="3" applyNumberFormat="1" applyFont="1" applyFill="1" applyBorder="1">
      <alignment vertical="center"/>
    </xf>
    <xf numFmtId="0" fontId="26" fillId="2" borderId="0" xfId="2" applyFont="1" applyFill="1">
      <alignment vertical="center"/>
    </xf>
    <xf numFmtId="0" fontId="12" fillId="2" borderId="106" xfId="2" applyFont="1" applyFill="1" applyBorder="1">
      <alignment vertical="center"/>
    </xf>
    <xf numFmtId="0" fontId="12" fillId="9" borderId="62" xfId="2" applyFont="1" applyFill="1" applyBorder="1">
      <alignment vertical="center"/>
    </xf>
    <xf numFmtId="181" fontId="8" fillId="8" borderId="107" xfId="3" applyNumberFormat="1" applyFont="1" applyFill="1" applyBorder="1">
      <alignment vertical="center"/>
    </xf>
    <xf numFmtId="181" fontId="8" fillId="8" borderId="108" xfId="3" applyNumberFormat="1" applyFont="1" applyFill="1" applyBorder="1">
      <alignment vertical="center"/>
    </xf>
    <xf numFmtId="0" fontId="12" fillId="2" borderId="71" xfId="2" applyFont="1" applyFill="1" applyBorder="1">
      <alignment vertical="center"/>
    </xf>
    <xf numFmtId="0" fontId="12" fillId="8" borderId="78" xfId="2" applyFont="1" applyFill="1" applyBorder="1">
      <alignment vertical="center"/>
    </xf>
    <xf numFmtId="181" fontId="8" fillId="8" borderId="109" xfId="2" applyNumberFormat="1" applyFont="1" applyFill="1" applyBorder="1">
      <alignment vertical="center"/>
    </xf>
    <xf numFmtId="181" fontId="8" fillId="8" borderId="80" xfId="2" applyNumberFormat="1" applyFont="1" applyFill="1" applyBorder="1">
      <alignment vertical="center"/>
    </xf>
    <xf numFmtId="181" fontId="8" fillId="8" borderId="81" xfId="2" applyNumberFormat="1" applyFont="1" applyFill="1" applyBorder="1">
      <alignment vertical="center"/>
    </xf>
    <xf numFmtId="181" fontId="8" fillId="8" borderId="85" xfId="2" applyNumberFormat="1" applyFont="1" applyFill="1" applyBorder="1">
      <alignment vertical="center"/>
    </xf>
    <xf numFmtId="178" fontId="15" fillId="2" borderId="0" xfId="1" applyNumberFormat="1" applyFont="1" applyFill="1">
      <alignment vertical="center"/>
    </xf>
    <xf numFmtId="178" fontId="1" fillId="2" borderId="0" xfId="1" applyNumberFormat="1" applyFill="1">
      <alignment vertical="center"/>
    </xf>
    <xf numFmtId="178" fontId="17" fillId="2" borderId="0" xfId="1" applyNumberFormat="1" applyFont="1" applyFill="1">
      <alignment vertical="center"/>
    </xf>
    <xf numFmtId="178" fontId="15" fillId="4" borderId="0" xfId="1" applyNumberFormat="1" applyFont="1" applyFill="1">
      <alignment vertical="center"/>
    </xf>
    <xf numFmtId="178" fontId="20" fillId="2" borderId="0" xfId="1" applyNumberFormat="1" applyFont="1" applyFill="1">
      <alignment vertical="center"/>
    </xf>
    <xf numFmtId="178" fontId="22" fillId="2" borderId="0" xfId="1" applyNumberFormat="1" applyFont="1" applyFill="1">
      <alignment vertical="center"/>
    </xf>
    <xf numFmtId="180" fontId="8" fillId="8" borderId="110" xfId="3" applyNumberFormat="1" applyFont="1" applyFill="1" applyBorder="1">
      <alignment vertical="center"/>
    </xf>
    <xf numFmtId="177" fontId="8" fillId="8" borderId="111" xfId="4" applyNumberFormat="1" applyFont="1" applyFill="1" applyBorder="1" applyAlignment="1">
      <alignment horizontal="right" vertical="center"/>
    </xf>
    <xf numFmtId="177" fontId="8" fillId="8" borderId="112" xfId="4" applyNumberFormat="1" applyFont="1" applyFill="1" applyBorder="1" applyAlignment="1">
      <alignment horizontal="right" vertical="center"/>
    </xf>
    <xf numFmtId="177" fontId="8" fillId="8" borderId="113" xfId="4" applyNumberFormat="1" applyFont="1" applyFill="1" applyBorder="1">
      <alignment vertical="center"/>
    </xf>
    <xf numFmtId="180" fontId="8" fillId="10" borderId="81" xfId="3" applyNumberFormat="1" applyFont="1" applyFill="1" applyBorder="1">
      <alignment vertical="center"/>
    </xf>
    <xf numFmtId="180" fontId="8" fillId="10" borderId="82" xfId="3" applyNumberFormat="1" applyFont="1" applyFill="1" applyBorder="1">
      <alignment vertical="center"/>
    </xf>
    <xf numFmtId="180" fontId="8" fillId="10" borderId="110" xfId="3" applyNumberFormat="1" applyFont="1" applyFill="1" applyBorder="1">
      <alignment vertical="center"/>
    </xf>
    <xf numFmtId="180" fontId="8" fillId="10" borderId="78" xfId="3" applyNumberFormat="1" applyFont="1" applyFill="1" applyBorder="1">
      <alignment vertical="center"/>
    </xf>
    <xf numFmtId="3" fontId="15" fillId="2" borderId="0" xfId="1" applyNumberFormat="1" applyFont="1" applyFill="1">
      <alignment vertical="center"/>
    </xf>
    <xf numFmtId="10" fontId="15" fillId="2" borderId="0" xfId="1" applyNumberFormat="1" applyFont="1" applyFill="1">
      <alignment vertical="center"/>
    </xf>
    <xf numFmtId="3" fontId="15" fillId="2" borderId="0" xfId="2" applyNumberFormat="1" applyFont="1" applyFill="1">
      <alignment vertical="center"/>
    </xf>
    <xf numFmtId="3" fontId="0" fillId="2" borderId="0" xfId="4" applyNumberFormat="1" applyFont="1" applyFill="1">
      <alignment vertical="center"/>
    </xf>
    <xf numFmtId="181" fontId="1" fillId="2" borderId="0" xfId="2" applyNumberFormat="1" applyFill="1">
      <alignment vertical="center"/>
    </xf>
    <xf numFmtId="182" fontId="1" fillId="2" borderId="0" xfId="2" applyNumberFormat="1" applyFill="1">
      <alignment vertical="center"/>
    </xf>
    <xf numFmtId="0" fontId="12" fillId="2" borderId="0" xfId="2" applyFont="1" applyFill="1" applyBorder="1">
      <alignment vertical="center"/>
    </xf>
    <xf numFmtId="3" fontId="27" fillId="2" borderId="0" xfId="2" applyNumberFormat="1" applyFont="1" applyFill="1">
      <alignment vertical="center"/>
    </xf>
    <xf numFmtId="3" fontId="27" fillId="2" borderId="0" xfId="4" applyNumberFormat="1" applyFont="1" applyFill="1">
      <alignment vertical="center"/>
    </xf>
    <xf numFmtId="3" fontId="28" fillId="2" borderId="0" xfId="4" applyNumberFormat="1" applyFont="1" applyFill="1" applyBorder="1">
      <alignment vertical="center"/>
    </xf>
    <xf numFmtId="0" fontId="29" fillId="2" borderId="0" xfId="2" applyFont="1" applyFill="1">
      <alignment vertical="center"/>
    </xf>
    <xf numFmtId="177" fontId="12" fillId="9" borderId="34" xfId="4" applyNumberFormat="1" applyFont="1" applyFill="1" applyBorder="1" applyAlignment="1">
      <alignment horizontal="right" vertical="center"/>
    </xf>
    <xf numFmtId="177" fontId="12" fillId="9" borderId="35" xfId="4" applyNumberFormat="1" applyFont="1" applyFill="1" applyBorder="1" applyAlignment="1">
      <alignment horizontal="right" vertical="center"/>
    </xf>
    <xf numFmtId="177" fontId="12" fillId="9" borderId="31" xfId="4" applyNumberFormat="1" applyFont="1" applyFill="1" applyBorder="1">
      <alignment vertical="center"/>
    </xf>
    <xf numFmtId="177" fontId="12" fillId="9" borderId="36" xfId="4" applyNumberFormat="1" applyFont="1" applyFill="1" applyBorder="1">
      <alignment vertical="center"/>
    </xf>
    <xf numFmtId="3" fontId="1" fillId="2" borderId="0" xfId="1" applyNumberFormat="1" applyFill="1">
      <alignment vertical="center"/>
    </xf>
    <xf numFmtId="181" fontId="8" fillId="0" borderId="0" xfId="3" applyNumberFormat="1" applyFont="1" applyFill="1" applyBorder="1">
      <alignment vertical="center"/>
    </xf>
    <xf numFmtId="176" fontId="15" fillId="4" borderId="0" xfId="2" applyNumberFormat="1" applyFont="1" applyFill="1">
      <alignment vertical="center"/>
    </xf>
    <xf numFmtId="3" fontId="15" fillId="4" borderId="0" xfId="1" applyNumberFormat="1" applyFont="1" applyFill="1">
      <alignment vertical="center"/>
    </xf>
    <xf numFmtId="3" fontId="17" fillId="2" borderId="0" xfId="1" applyNumberFormat="1" applyFont="1" applyFill="1">
      <alignment vertical="center"/>
    </xf>
    <xf numFmtId="3" fontId="20" fillId="2" borderId="0" xfId="1" applyNumberFormat="1" applyFont="1" applyFill="1">
      <alignment vertical="center"/>
    </xf>
    <xf numFmtId="3" fontId="22" fillId="2" borderId="0" xfId="1" applyNumberFormat="1" applyFont="1" applyFill="1">
      <alignment vertical="center"/>
    </xf>
    <xf numFmtId="0" fontId="10" fillId="5" borderId="114" xfId="2" applyFont="1" applyFill="1" applyBorder="1" applyAlignment="1">
      <alignment horizontal="center" vertical="center"/>
    </xf>
    <xf numFmtId="0" fontId="10" fillId="5" borderId="115" xfId="2" applyFont="1" applyFill="1" applyBorder="1" applyAlignment="1">
      <alignment horizontal="center" vertical="center"/>
    </xf>
    <xf numFmtId="177" fontId="8" fillId="7" borderId="22" xfId="4" applyNumberFormat="1" applyFont="1" applyFill="1" applyBorder="1">
      <alignment vertical="center"/>
    </xf>
    <xf numFmtId="177" fontId="8" fillId="8" borderId="22" xfId="4" applyNumberFormat="1" applyFont="1" applyFill="1" applyBorder="1">
      <alignment vertical="center"/>
    </xf>
    <xf numFmtId="177" fontId="12" fillId="9" borderId="32" xfId="4" applyNumberFormat="1" applyFont="1" applyFill="1" applyBorder="1">
      <alignment vertical="center"/>
    </xf>
    <xf numFmtId="179" fontId="16" fillId="2" borderId="22" xfId="4" applyNumberFormat="1" applyFont="1" applyFill="1" applyBorder="1">
      <alignment vertical="center"/>
    </xf>
    <xf numFmtId="177" fontId="8" fillId="8" borderId="116" xfId="4" applyNumberFormat="1" applyFont="1" applyFill="1" applyBorder="1">
      <alignment vertical="center"/>
    </xf>
    <xf numFmtId="177" fontId="12" fillId="2" borderId="32" xfId="4" applyNumberFormat="1" applyFont="1" applyFill="1" applyBorder="1">
      <alignment vertical="center"/>
    </xf>
    <xf numFmtId="177" fontId="12" fillId="8" borderId="116" xfId="4" applyNumberFormat="1" applyFont="1" applyFill="1" applyBorder="1">
      <alignment vertical="center"/>
    </xf>
    <xf numFmtId="177" fontId="12" fillId="9" borderId="22" xfId="4" applyNumberFormat="1" applyFont="1" applyFill="1" applyBorder="1">
      <alignment vertical="center"/>
    </xf>
    <xf numFmtId="177" fontId="12" fillId="2" borderId="37" xfId="4" applyNumberFormat="1" applyFont="1" applyFill="1" applyBorder="1">
      <alignment vertical="center"/>
    </xf>
    <xf numFmtId="177" fontId="12" fillId="9" borderId="106" xfId="4" applyNumberFormat="1" applyFont="1" applyFill="1" applyBorder="1">
      <alignment vertical="center"/>
    </xf>
    <xf numFmtId="179" fontId="19" fillId="2" borderId="22" xfId="4" applyNumberFormat="1" applyFont="1" applyFill="1" applyBorder="1">
      <alignment vertical="center"/>
    </xf>
    <xf numFmtId="177" fontId="8" fillId="8" borderId="43" xfId="4" applyNumberFormat="1" applyFont="1" applyFill="1" applyBorder="1">
      <alignment vertical="center"/>
    </xf>
    <xf numFmtId="177" fontId="8" fillId="8" borderId="117" xfId="4" applyNumberFormat="1" applyFont="1" applyFill="1" applyBorder="1" applyAlignment="1">
      <alignment horizontal="right" vertical="center"/>
    </xf>
    <xf numFmtId="177" fontId="8" fillId="8" borderId="86" xfId="4" applyNumberFormat="1" applyFont="1" applyFill="1" applyBorder="1" applyAlignment="1">
      <alignment horizontal="right" vertical="center"/>
    </xf>
    <xf numFmtId="177" fontId="8" fillId="8" borderId="87" xfId="4" applyNumberFormat="1" applyFont="1" applyFill="1" applyBorder="1" applyAlignment="1">
      <alignment horizontal="right" vertical="center"/>
    </xf>
    <xf numFmtId="177" fontId="8" fillId="8" borderId="42" xfId="4" applyNumberFormat="1" applyFont="1" applyFill="1" applyBorder="1">
      <alignment vertical="center"/>
    </xf>
    <xf numFmtId="3" fontId="11" fillId="4" borderId="0" xfId="2" applyNumberFormat="1" applyFont="1" applyFill="1">
      <alignment vertical="center"/>
    </xf>
    <xf numFmtId="3" fontId="11" fillId="4" borderId="1" xfId="4" applyNumberFormat="1" applyFont="1" applyFill="1" applyBorder="1" applyAlignment="1">
      <alignment vertical="center"/>
    </xf>
    <xf numFmtId="0" fontId="18" fillId="8" borderId="18" xfId="2" applyFont="1" applyFill="1" applyBorder="1">
      <alignment vertical="center"/>
    </xf>
    <xf numFmtId="0" fontId="19" fillId="8" borderId="75" xfId="2" applyFont="1" applyFill="1" applyBorder="1">
      <alignment vertical="center"/>
    </xf>
    <xf numFmtId="0" fontId="10" fillId="5" borderId="2" xfId="2" applyFont="1" applyFill="1" applyBorder="1" applyAlignment="1">
      <alignment horizontal="center" vertical="center"/>
    </xf>
    <xf numFmtId="0" fontId="10" fillId="5" borderId="3" xfId="2" applyFont="1" applyFill="1" applyBorder="1" applyAlignment="1">
      <alignment horizontal="center" vertical="center"/>
    </xf>
    <xf numFmtId="0" fontId="13" fillId="5" borderId="6" xfId="2" applyFont="1" applyFill="1" applyBorder="1" applyAlignment="1">
      <alignment horizontal="center" vertical="center"/>
    </xf>
    <xf numFmtId="0" fontId="13" fillId="5" borderId="7" xfId="2" applyFont="1" applyFill="1" applyBorder="1" applyAlignment="1">
      <alignment horizontal="center" vertical="center"/>
    </xf>
    <xf numFmtId="0" fontId="13" fillId="5" borderId="8" xfId="2" applyFont="1" applyFill="1" applyBorder="1" applyAlignment="1">
      <alignment horizontal="center" vertical="center"/>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sheetData sheetId="2"/>
      <sheetData sheetId="3">
        <row r="5">
          <cell r="D5">
            <v>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sheetData>
      <sheetData sheetId="5">
        <row r="316">
          <cell r="D316">
            <v>0</v>
          </cell>
          <cell r="H316">
            <v>1032722480</v>
          </cell>
          <cell r="I316">
            <v>0</v>
          </cell>
          <cell r="U316">
            <v>1099102129.9333332</v>
          </cell>
          <cell r="V316">
            <v>0</v>
          </cell>
          <cell r="Z316">
            <v>0</v>
          </cell>
        </row>
        <row r="341">
          <cell r="O341">
            <v>0</v>
          </cell>
          <cell r="Q341">
            <v>0</v>
          </cell>
          <cell r="X341">
            <v>0</v>
          </cell>
        </row>
      </sheetData>
      <sheetData sheetId="6">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sheetData>
      <sheetData sheetId="8">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s>
    <sheetDataSet>
      <sheetData sheetId="0"/>
      <sheetData sheetId="1"/>
      <sheetData sheetId="2"/>
      <sheetData sheetId="3">
        <row r="14">
          <cell r="C14">
            <v>0</v>
          </cell>
        </row>
      </sheetData>
      <sheetData sheetId="4">
        <row r="9">
          <cell r="C9">
            <v>2567172909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E56"/>
  <sheetViews>
    <sheetView view="pageBreakPreview" zoomScale="85" zoomScaleNormal="70" zoomScaleSheetLayoutView="85" workbookViewId="0">
      <pane xSplit="5" ySplit="5" topLeftCell="F6" activePane="bottomRight" state="frozen"/>
      <selection pane="topRight" activeCell="J1" sqref="J1"/>
      <selection pane="bottomLeft" activeCell="A6" sqref="A6"/>
      <selection pane="bottomRight" activeCell="E50" sqref="E50"/>
    </sheetView>
  </sheetViews>
  <sheetFormatPr defaultColWidth="8.58203125" defaultRowHeight="17" outlineLevelRow="1" outlineLevelCol="1" x14ac:dyDescent="0.45"/>
  <cols>
    <col min="1" max="1" width="2.6640625" style="1" bestFit="1" customWidth="1"/>
    <col min="2" max="4" width="1.58203125" style="5" customWidth="1"/>
    <col min="5" max="5" width="23.58203125" style="5" customWidth="1"/>
    <col min="6" max="6" width="10" style="5" customWidth="1"/>
    <col min="7" max="10" width="10" style="5" customWidth="1" outlineLevel="1"/>
    <col min="11" max="11" width="10" style="5" customWidth="1"/>
    <col min="12" max="15" width="10" style="5" customWidth="1" outlineLevel="1"/>
    <col min="16" max="16" width="10" style="5" customWidth="1"/>
    <col min="17" max="20" width="10" style="5" customWidth="1" outlineLevel="1"/>
    <col min="21" max="21" width="10" style="5" customWidth="1"/>
    <col min="22" max="22" width="10" style="5" customWidth="1" outlineLevel="1"/>
    <col min="23" max="27" width="10" style="5" customWidth="1"/>
    <col min="28" max="28" width="3.1640625" style="5" customWidth="1"/>
    <col min="29" max="29" width="12.25" style="321" bestFit="1" customWidth="1"/>
    <col min="30" max="30" width="18.33203125" style="321" bestFit="1" customWidth="1"/>
    <col min="31" max="31" width="9.9140625" style="293" bestFit="1" customWidth="1"/>
    <col min="32" max="16384" width="8.58203125" style="5"/>
  </cols>
  <sheetData>
    <row r="1" spans="1:31" ht="28.4" customHeight="1" x14ac:dyDescent="0.45">
      <c r="B1" s="2" t="s">
        <v>22</v>
      </c>
      <c r="C1" s="3"/>
      <c r="D1" s="3"/>
      <c r="E1" s="3"/>
      <c r="F1" s="3"/>
      <c r="G1" s="3"/>
      <c r="H1" s="3"/>
      <c r="I1" s="3"/>
      <c r="J1" s="3"/>
      <c r="K1" s="3"/>
      <c r="L1" s="3"/>
      <c r="M1" s="3"/>
      <c r="N1" s="3"/>
      <c r="O1" s="3"/>
      <c r="P1" s="3"/>
      <c r="Q1" s="3"/>
      <c r="R1" s="3"/>
      <c r="S1" s="3"/>
      <c r="T1" s="3"/>
      <c r="U1" s="3"/>
      <c r="V1" s="3"/>
      <c r="W1" s="3"/>
      <c r="X1" s="4"/>
      <c r="Y1" s="4"/>
      <c r="Z1" s="4"/>
      <c r="AA1" s="4"/>
    </row>
    <row r="2" spans="1:31" ht="28.4" customHeight="1" thickBot="1" x14ac:dyDescent="0.5">
      <c r="B2" s="6"/>
      <c r="F2" s="313"/>
      <c r="G2" s="313"/>
      <c r="H2" s="313"/>
      <c r="I2" s="313"/>
      <c r="J2" s="313"/>
      <c r="K2" s="313"/>
      <c r="L2" s="313"/>
      <c r="M2" s="313"/>
      <c r="N2" s="313"/>
      <c r="O2" s="313"/>
      <c r="P2" s="314"/>
      <c r="Q2" s="313"/>
      <c r="R2" s="313"/>
      <c r="S2" s="313"/>
      <c r="T2" s="313"/>
      <c r="U2" s="314"/>
      <c r="V2" s="313"/>
      <c r="W2" s="315"/>
      <c r="X2" s="315"/>
      <c r="Y2" s="313"/>
      <c r="Z2" s="313"/>
      <c r="AA2" s="313"/>
    </row>
    <row r="3" spans="1:31" x14ac:dyDescent="0.45">
      <c r="B3" s="8" t="s">
        <v>23</v>
      </c>
      <c r="C3" s="9"/>
      <c r="D3" s="9"/>
      <c r="E3" s="9"/>
      <c r="F3" s="346"/>
      <c r="G3" s="346"/>
      <c r="H3" s="346"/>
      <c r="I3" s="346"/>
      <c r="J3" s="346"/>
      <c r="K3" s="346"/>
      <c r="L3" s="346"/>
      <c r="M3" s="346"/>
      <c r="N3" s="346"/>
      <c r="O3" s="346"/>
      <c r="P3" s="347"/>
      <c r="Q3" s="346"/>
      <c r="R3" s="346"/>
      <c r="S3" s="346"/>
      <c r="T3" s="346"/>
      <c r="U3" s="347"/>
      <c r="V3" s="346"/>
      <c r="W3" s="350" t="s">
        <v>21</v>
      </c>
      <c r="X3" s="351"/>
      <c r="Y3" s="10">
        <v>2019</v>
      </c>
      <c r="Z3" s="328">
        <v>2020</v>
      </c>
      <c r="AA3" s="11">
        <v>2021</v>
      </c>
    </row>
    <row r="4" spans="1:31" ht="17.5" thickBot="1" x14ac:dyDescent="0.5">
      <c r="B4" s="352" t="s">
        <v>53</v>
      </c>
      <c r="C4" s="353"/>
      <c r="D4" s="353"/>
      <c r="E4" s="354"/>
      <c r="F4" s="15">
        <v>2018</v>
      </c>
      <c r="G4" s="16" t="s">
        <v>2</v>
      </c>
      <c r="H4" s="13" t="s">
        <v>3</v>
      </c>
      <c r="I4" s="13" t="s">
        <v>4</v>
      </c>
      <c r="J4" s="14" t="s">
        <v>5</v>
      </c>
      <c r="K4" s="15">
        <v>2019</v>
      </c>
      <c r="L4" s="16" t="s">
        <v>6</v>
      </c>
      <c r="M4" s="17" t="s">
        <v>7</v>
      </c>
      <c r="N4" s="17" t="s">
        <v>8</v>
      </c>
      <c r="O4" s="18" t="s">
        <v>9</v>
      </c>
      <c r="P4" s="15">
        <v>2020</v>
      </c>
      <c r="Q4" s="16" t="s">
        <v>0</v>
      </c>
      <c r="R4" s="17" t="s">
        <v>1</v>
      </c>
      <c r="S4" s="18" t="s">
        <v>17</v>
      </c>
      <c r="T4" s="18" t="s">
        <v>18</v>
      </c>
      <c r="U4" s="15">
        <v>2021</v>
      </c>
      <c r="V4" s="18" t="s">
        <v>20</v>
      </c>
      <c r="W4" s="19" t="s">
        <v>10</v>
      </c>
      <c r="X4" s="20" t="s">
        <v>11</v>
      </c>
      <c r="Y4" s="21" t="s">
        <v>11</v>
      </c>
      <c r="Z4" s="329" t="s">
        <v>11</v>
      </c>
      <c r="AA4" s="22" t="s">
        <v>11</v>
      </c>
    </row>
    <row r="5" spans="1:31" s="36" customFormat="1" ht="18" hidden="1" customHeight="1" x14ac:dyDescent="0.45">
      <c r="A5" s="23"/>
      <c r="B5" s="24" t="s">
        <v>12</v>
      </c>
      <c r="C5" s="25"/>
      <c r="D5" s="25"/>
      <c r="E5" s="26"/>
      <c r="F5" s="29"/>
      <c r="G5" s="30"/>
      <c r="H5" s="31"/>
      <c r="I5" s="31"/>
      <c r="J5" s="28"/>
      <c r="K5" s="29"/>
      <c r="L5" s="30"/>
      <c r="M5" s="27"/>
      <c r="N5" s="27"/>
      <c r="O5" s="28"/>
      <c r="P5" s="29"/>
      <c r="Q5" s="30"/>
      <c r="R5" s="27"/>
      <c r="S5" s="28"/>
      <c r="T5" s="28"/>
      <c r="U5" s="29"/>
      <c r="V5" s="28"/>
      <c r="W5" s="32" t="e">
        <v>#REF!</v>
      </c>
      <c r="X5" s="33" t="e">
        <v>#REF!</v>
      </c>
      <c r="Y5" s="34" t="e">
        <v>#DIV/0!</v>
      </c>
      <c r="Z5" s="330" t="e">
        <v>#DIV/0!</v>
      </c>
      <c r="AA5" s="35" t="e">
        <v>#DIV/0!</v>
      </c>
      <c r="AC5" s="306"/>
      <c r="AD5" s="306"/>
      <c r="AE5" s="292"/>
    </row>
    <row r="6" spans="1:31" s="36" customFormat="1" ht="17.5" thickTop="1" x14ac:dyDescent="0.45">
      <c r="A6" s="23"/>
      <c r="B6" s="37" t="s">
        <v>24</v>
      </c>
      <c r="C6" s="38"/>
      <c r="D6" s="38"/>
      <c r="E6" s="39"/>
      <c r="F6" s="42">
        <v>1120033.9639999999</v>
      </c>
      <c r="G6" s="43">
        <v>255650.39300000001</v>
      </c>
      <c r="H6" s="40">
        <v>199456.90599999999</v>
      </c>
      <c r="I6" s="40">
        <v>237424.378</v>
      </c>
      <c r="J6" s="41">
        <v>394947.82400000002</v>
      </c>
      <c r="K6" s="42">
        <v>1087479.5</v>
      </c>
      <c r="L6" s="43">
        <v>521646.125</v>
      </c>
      <c r="M6" s="40">
        <v>429374.35100000002</v>
      </c>
      <c r="N6" s="40">
        <v>366778.96899999998</v>
      </c>
      <c r="O6" s="41">
        <v>352628.47399999999</v>
      </c>
      <c r="P6" s="42">
        <v>1670427.919</v>
      </c>
      <c r="Q6" s="43">
        <v>460993.1</v>
      </c>
      <c r="R6" s="40">
        <v>459348.05699999997</v>
      </c>
      <c r="S6" s="41">
        <v>521939.73</v>
      </c>
      <c r="T6" s="41">
        <v>444035.60499999998</v>
      </c>
      <c r="U6" s="42">
        <v>1886316.4919999999</v>
      </c>
      <c r="V6" s="41">
        <v>523007.204325</v>
      </c>
      <c r="W6" s="44">
        <f>IFERROR(IF(T6&lt;0,-(V6/T6-1),(V6/T6-1)),"-")</f>
        <v>0.17784970041985715</v>
      </c>
      <c r="X6" s="45">
        <f>IFERROR(IF(Q6&lt;0,-(V6/Q6-1),(V6/Q6-1)),"-")</f>
        <v>0.13452284714239759</v>
      </c>
      <c r="Y6" s="46">
        <f>IFERROR(IF(F6&lt;0,-(K6/F6-1),(K6/F6)-1),"-")</f>
        <v>-2.906560429983529E-2</v>
      </c>
      <c r="Z6" s="331">
        <f>IFERROR(IF(K6&lt;0,-(P6/K6-1),(P6/K6-1)),"-")</f>
        <v>0.53605462815620886</v>
      </c>
      <c r="AA6" s="47">
        <f>IFERROR(IF(P6&lt;0,-(U6/P6-1),(U6/P6-1)),"-")</f>
        <v>0.12924147791377982</v>
      </c>
      <c r="AB6" s="307"/>
      <c r="AC6" s="306"/>
      <c r="AD6" s="306"/>
      <c r="AE6" s="292"/>
    </row>
    <row r="7" spans="1:31" x14ac:dyDescent="0.45">
      <c r="A7" s="23"/>
      <c r="B7" s="48"/>
      <c r="C7" s="49" t="s">
        <v>25</v>
      </c>
      <c r="D7" s="50"/>
      <c r="E7" s="51"/>
      <c r="F7" s="54">
        <f t="shared" ref="F7:P7" si="0">F8+F10+F12+F14</f>
        <v>1120033</v>
      </c>
      <c r="G7" s="55">
        <f t="shared" si="0"/>
        <v>255650.39299999998</v>
      </c>
      <c r="H7" s="52">
        <f t="shared" si="0"/>
        <v>199456.90499999997</v>
      </c>
      <c r="I7" s="52">
        <f t="shared" si="0"/>
        <v>237424.378</v>
      </c>
      <c r="J7" s="53">
        <f t="shared" si="0"/>
        <v>394947.32399999996</v>
      </c>
      <c r="K7" s="54">
        <f t="shared" si="0"/>
        <v>1087479</v>
      </c>
      <c r="L7" s="55">
        <f t="shared" si="0"/>
        <v>521646.12500000006</v>
      </c>
      <c r="M7" s="52">
        <f t="shared" si="0"/>
        <v>429374.35100000002</v>
      </c>
      <c r="N7" s="52">
        <f t="shared" si="0"/>
        <v>366778.96899999998</v>
      </c>
      <c r="O7" s="53">
        <f t="shared" si="0"/>
        <v>352628.55499999999</v>
      </c>
      <c r="P7" s="54">
        <f t="shared" si="0"/>
        <v>1670428</v>
      </c>
      <c r="Q7" s="55">
        <f>Q8+Q10+Q12+Q14</f>
        <v>460993.10000000003</v>
      </c>
      <c r="R7" s="52">
        <f>R8+R10+R12+R14</f>
        <v>459348.05700000003</v>
      </c>
      <c r="S7" s="53">
        <f>S8+S10+S12+S14</f>
        <v>521939.72968699998</v>
      </c>
      <c r="T7" s="53">
        <f>T8+T10+T12+T14</f>
        <v>444035.60431300005</v>
      </c>
      <c r="U7" s="54">
        <f>SUM(Q7:T7)</f>
        <v>1886316.4910000002</v>
      </c>
      <c r="V7" s="53">
        <f>V8+V10+V12+V14</f>
        <v>523007.20432499994</v>
      </c>
      <c r="W7" s="317">
        <f>IFERROR(IF(T7&lt;0,-(V7/T7-1),(V7/T7-1)),"-")</f>
        <v>0.17784970224219432</v>
      </c>
      <c r="X7" s="318">
        <f>IFERROR(IF(Q7&lt;0,-(V7/Q7-1),(V7/Q7-1)),"-")</f>
        <v>0.13452284714239737</v>
      </c>
      <c r="Y7" s="319">
        <f>IFERROR(IF(F7&lt;0,-(K7/F7-1),(K7/F7)-1),"-")</f>
        <v>-2.9065215042771042E-2</v>
      </c>
      <c r="Z7" s="332">
        <f>IFERROR(IF(K7&lt;0,-(P7/K7-1),(P7/K7-1)),"-")</f>
        <v>0.53605540888605674</v>
      </c>
      <c r="AA7" s="320">
        <f t="shared" ref="AA7:AA8" si="1">IFERROR(IF(P7&lt;0,-(U7/P7-1),(U7/P7-1)),"-")</f>
        <v>0.12924142255757221</v>
      </c>
      <c r="AB7" s="7"/>
    </row>
    <row r="8" spans="1:31" outlineLevel="1" x14ac:dyDescent="0.45">
      <c r="A8" s="23"/>
      <c r="B8" s="48"/>
      <c r="C8" s="56" t="s">
        <v>19</v>
      </c>
      <c r="D8" s="12"/>
      <c r="E8" s="57"/>
      <c r="F8" s="60">
        <v>923372</v>
      </c>
      <c r="G8" s="61">
        <v>158983.61499999999</v>
      </c>
      <c r="H8" s="58">
        <v>94845.441999999995</v>
      </c>
      <c r="I8" s="58">
        <v>104497.024</v>
      </c>
      <c r="J8" s="59">
        <v>92535.918999999994</v>
      </c>
      <c r="K8" s="60">
        <v>450862</v>
      </c>
      <c r="L8" s="61">
        <v>71899.725000000006</v>
      </c>
      <c r="M8" s="58">
        <v>71931.111999999994</v>
      </c>
      <c r="N8" s="58">
        <v>61159.43</v>
      </c>
      <c r="O8" s="59">
        <v>59908.733</v>
      </c>
      <c r="P8" s="60">
        <v>264899</v>
      </c>
      <c r="Q8" s="61">
        <v>66068.216</v>
      </c>
      <c r="R8" s="58">
        <v>88553.106</v>
      </c>
      <c r="S8" s="59">
        <v>129474.185793</v>
      </c>
      <c r="T8" s="59">
        <v>114379.84820700006</v>
      </c>
      <c r="U8" s="60">
        <v>398475.35600000003</v>
      </c>
      <c r="V8" s="59">
        <v>106136.043922</v>
      </c>
      <c r="W8" s="62">
        <f>IFERROR(IF(T8&lt;0,-(V8/T8-1),(V8/T8-1)),"-")</f>
        <v>-7.2073922235678767E-2</v>
      </c>
      <c r="X8" s="63">
        <f>IFERROR(IF(Q8&lt;0,-(V8/Q8-1),(V8/Q8-1)),"-")</f>
        <v>0.6064614779669546</v>
      </c>
      <c r="Y8" s="64">
        <f>IFERROR(IF(F8&lt;0,-(K8/F8-1),(K8/F8)-1),"-")</f>
        <v>-0.51172225278652594</v>
      </c>
      <c r="Z8" s="81">
        <f>IFERROR(IF(K8&lt;0,-(P8/K8-1),(P8/K8-1)),"-")</f>
        <v>-0.41246101911449629</v>
      </c>
      <c r="AA8" s="65">
        <f t="shared" si="1"/>
        <v>0.50425390809327331</v>
      </c>
      <c r="AB8" s="292"/>
      <c r="AC8" s="306"/>
      <c r="AD8" s="306"/>
      <c r="AE8" s="292"/>
    </row>
    <row r="9" spans="1:31" s="78" customFormat="1" outlineLevel="1" x14ac:dyDescent="0.45">
      <c r="A9" s="23"/>
      <c r="B9" s="66"/>
      <c r="C9" s="67" t="s">
        <v>13</v>
      </c>
      <c r="D9" s="68"/>
      <c r="E9" s="69"/>
      <c r="F9" s="72">
        <f t="shared" ref="F9:P9" si="2">F8/F$7</f>
        <v>0.82441499491532844</v>
      </c>
      <c r="G9" s="73">
        <f t="shared" si="2"/>
        <v>0.62187901663034018</v>
      </c>
      <c r="H9" s="70">
        <f t="shared" si="2"/>
        <v>0.47551846851328616</v>
      </c>
      <c r="I9" s="70">
        <f t="shared" si="2"/>
        <v>0.44012760981098581</v>
      </c>
      <c r="J9" s="71">
        <f t="shared" si="2"/>
        <v>0.23429939482258652</v>
      </c>
      <c r="K9" s="72">
        <f t="shared" si="2"/>
        <v>0.41459375307477203</v>
      </c>
      <c r="L9" s="73">
        <f t="shared" si="2"/>
        <v>0.1378323763068306</v>
      </c>
      <c r="M9" s="70">
        <f t="shared" si="2"/>
        <v>0.16752540488847223</v>
      </c>
      <c r="N9" s="70">
        <f t="shared" si="2"/>
        <v>0.16674737422035776</v>
      </c>
      <c r="O9" s="71">
        <f t="shared" si="2"/>
        <v>0.16989189375205307</v>
      </c>
      <c r="P9" s="72">
        <f t="shared" si="2"/>
        <v>0.1585815132409179</v>
      </c>
      <c r="Q9" s="73">
        <f t="shared" ref="Q9:V9" si="3">Q8/Q$7</f>
        <v>0.14331714726315858</v>
      </c>
      <c r="R9" s="70">
        <f t="shared" si="3"/>
        <v>0.19277997294326205</v>
      </c>
      <c r="S9" s="71">
        <f t="shared" si="3"/>
        <v>0.24806348018504717</v>
      </c>
      <c r="T9" s="71">
        <f t="shared" si="3"/>
        <v>0.25759161449218804</v>
      </c>
      <c r="U9" s="72">
        <f t="shared" si="3"/>
        <v>0.21124522735246554</v>
      </c>
      <c r="V9" s="72">
        <f t="shared" si="3"/>
        <v>0.20293419104805752</v>
      </c>
      <c r="W9" s="74">
        <f>V9-T9</f>
        <v>-5.4657423444130521E-2</v>
      </c>
      <c r="X9" s="75">
        <f>V9-Q9</f>
        <v>5.9617043784898932E-2</v>
      </c>
      <c r="Y9" s="76">
        <f>K9-F9</f>
        <v>-0.40982124184055641</v>
      </c>
      <c r="Z9" s="333">
        <f>P9-K9</f>
        <v>-0.25601223983385413</v>
      </c>
      <c r="AA9" s="77">
        <f>U9-P9</f>
        <v>5.2663714111547633E-2</v>
      </c>
      <c r="AB9" s="292"/>
      <c r="AC9" s="325"/>
      <c r="AD9" s="325"/>
      <c r="AE9" s="294"/>
    </row>
    <row r="10" spans="1:31" outlineLevel="1" x14ac:dyDescent="0.45">
      <c r="A10" s="23"/>
      <c r="B10" s="48"/>
      <c r="C10" s="56" t="s">
        <v>26</v>
      </c>
      <c r="D10" s="12"/>
      <c r="E10" s="57"/>
      <c r="F10" s="60">
        <v>104880</v>
      </c>
      <c r="G10" s="61">
        <v>69213.240999999995</v>
      </c>
      <c r="H10" s="58">
        <v>88098.744000000006</v>
      </c>
      <c r="I10" s="58">
        <v>98825.183000000005</v>
      </c>
      <c r="J10" s="59">
        <v>289501.83199999999</v>
      </c>
      <c r="K10" s="60">
        <v>545639</v>
      </c>
      <c r="L10" s="61">
        <v>434972.766</v>
      </c>
      <c r="M10" s="58">
        <v>339700.92300000001</v>
      </c>
      <c r="N10" s="58">
        <v>290336.70699999999</v>
      </c>
      <c r="O10" s="59">
        <v>276359.60399999999</v>
      </c>
      <c r="P10" s="60">
        <v>1341370</v>
      </c>
      <c r="Q10" s="61">
        <v>378833.76699999999</v>
      </c>
      <c r="R10" s="58">
        <v>354153.54399999999</v>
      </c>
      <c r="S10" s="59">
        <v>380540.934251</v>
      </c>
      <c r="T10" s="59">
        <v>303656.69174899999</v>
      </c>
      <c r="U10" s="60">
        <v>1417184.9369999999</v>
      </c>
      <c r="V10" s="59">
        <v>395919.31089199998</v>
      </c>
      <c r="W10" s="62">
        <f>IFERROR(IF(T10&lt;0,-(V10/T10-1),(V10/T10-1)),"-")</f>
        <v>0.30383858367021754</v>
      </c>
      <c r="X10" s="63">
        <f>IFERROR(IF(Q10&lt;0,-(V10/Q10-1),(V10/Q10-1)),"-")</f>
        <v>4.5100372195702398E-2</v>
      </c>
      <c r="Y10" s="64">
        <f>IFERROR(IF(F10&lt;0,-(K10/F10-1),(K10/F10)-1),"-")</f>
        <v>4.2025076277650646</v>
      </c>
      <c r="Z10" s="81">
        <f>IFERROR(IF(K10&lt;0,-(P10/K10-1),(P10/K10-1)),"-")</f>
        <v>1.4583470023220482</v>
      </c>
      <c r="AA10" s="65">
        <f>IFERROR(IF(P10&lt;0,-(U10/P10-1),(U10/P10-1)),"-")</f>
        <v>5.652052528385143E-2</v>
      </c>
      <c r="AB10" s="292"/>
      <c r="AC10" s="306"/>
      <c r="AD10" s="306"/>
      <c r="AE10" s="292"/>
    </row>
    <row r="11" spans="1:31" outlineLevel="1" x14ac:dyDescent="0.45">
      <c r="A11" s="23"/>
      <c r="B11" s="48"/>
      <c r="C11" s="67" t="s">
        <v>13</v>
      </c>
      <c r="D11" s="12"/>
      <c r="E11" s="57"/>
      <c r="F11" s="72">
        <f t="shared" ref="F11:P11" si="4">F10/F$7</f>
        <v>9.3640098104252292E-2</v>
      </c>
      <c r="G11" s="73">
        <f t="shared" si="4"/>
        <v>0.27073395111111759</v>
      </c>
      <c r="H11" s="70">
        <f t="shared" si="4"/>
        <v>0.4416931266430712</v>
      </c>
      <c r="I11" s="70">
        <f t="shared" si="4"/>
        <v>0.41623856754928512</v>
      </c>
      <c r="J11" s="71">
        <f t="shared" si="4"/>
        <v>0.7330137828709532</v>
      </c>
      <c r="K11" s="72">
        <f t="shared" si="4"/>
        <v>0.50174670039605362</v>
      </c>
      <c r="L11" s="73">
        <f t="shared" si="4"/>
        <v>0.83384644331442115</v>
      </c>
      <c r="M11" s="70">
        <f t="shared" si="4"/>
        <v>0.791153272683491</v>
      </c>
      <c r="N11" s="70">
        <f t="shared" si="4"/>
        <v>0.79158493681244846</v>
      </c>
      <c r="O11" s="71">
        <f t="shared" si="4"/>
        <v>0.78371306033341515</v>
      </c>
      <c r="P11" s="72">
        <f t="shared" si="4"/>
        <v>0.80300976755657827</v>
      </c>
      <c r="Q11" s="73">
        <f t="shared" ref="Q11:V11" si="5">Q10/Q$7</f>
        <v>0.82177752118198721</v>
      </c>
      <c r="R11" s="70">
        <f t="shared" si="5"/>
        <v>0.77099171010535039</v>
      </c>
      <c r="S11" s="71">
        <f t="shared" si="5"/>
        <v>0.72908980214862185</v>
      </c>
      <c r="T11" s="71">
        <f t="shared" si="5"/>
        <v>0.68385662951242265</v>
      </c>
      <c r="U11" s="72">
        <f t="shared" si="5"/>
        <v>0.75129753875432759</v>
      </c>
      <c r="V11" s="72">
        <f t="shared" si="5"/>
        <v>0.75700546305662986</v>
      </c>
      <c r="W11" s="74">
        <f>V11-T11</f>
        <v>7.3148833544207204E-2</v>
      </c>
      <c r="X11" s="75">
        <f>V11-Q11</f>
        <v>-6.4772058125357357E-2</v>
      </c>
      <c r="Y11" s="76">
        <f>K11-F11</f>
        <v>0.40810660229180135</v>
      </c>
      <c r="Z11" s="333">
        <f>P11-K11</f>
        <v>0.30126306716052464</v>
      </c>
      <c r="AA11" s="77">
        <f>U11-P11</f>
        <v>-5.1712228802250682E-2</v>
      </c>
      <c r="AB11" s="292"/>
    </row>
    <row r="12" spans="1:31" outlineLevel="1" x14ac:dyDescent="0.45">
      <c r="A12" s="23"/>
      <c r="B12" s="48"/>
      <c r="C12" s="56" t="s">
        <v>27</v>
      </c>
      <c r="D12" s="12"/>
      <c r="E12" s="57"/>
      <c r="F12" s="60">
        <v>82190</v>
      </c>
      <c r="G12" s="61">
        <v>25874.981</v>
      </c>
      <c r="H12" s="58">
        <v>12956.072</v>
      </c>
      <c r="I12" s="58">
        <v>32717.091</v>
      </c>
      <c r="J12" s="59">
        <v>8696.8559999999998</v>
      </c>
      <c r="K12" s="60">
        <v>80245</v>
      </c>
      <c r="L12" s="61">
        <v>11328.521000000001</v>
      </c>
      <c r="M12" s="58">
        <v>7751.8029999999999</v>
      </c>
      <c r="N12" s="58">
        <v>3246.154</v>
      </c>
      <c r="O12" s="59">
        <v>7172.5219999999999</v>
      </c>
      <c r="P12" s="60">
        <v>29499</v>
      </c>
      <c r="Q12" s="61">
        <v>4019.3470000000002</v>
      </c>
      <c r="R12" s="58">
        <v>4186.8329999999996</v>
      </c>
      <c r="S12" s="59">
        <v>5024.4500250000001</v>
      </c>
      <c r="T12" s="59">
        <v>6712.4139750000013</v>
      </c>
      <c r="U12" s="60">
        <v>19943.044000000002</v>
      </c>
      <c r="V12" s="59">
        <v>15029.330561999999</v>
      </c>
      <c r="W12" s="62">
        <f>IFERROR(IF(T12&lt;0,-(V12/T12-1),(V12/T12-1)),"-")</f>
        <v>1.2390351098689494</v>
      </c>
      <c r="X12" s="63">
        <f>IFERROR(IF(Q12&lt;0,-(V12/Q12-1),(V12/Q12-1)),"-")</f>
        <v>2.739246838354588</v>
      </c>
      <c r="Y12" s="64">
        <f>IFERROR(IF(F12&lt;0,-(K12/F12-1),(K12/F12)-1),"-")</f>
        <v>-2.3664679401387057E-2</v>
      </c>
      <c r="Z12" s="81">
        <f>IFERROR(IF(K12&lt;0,-(P12/K12-1),(P12/K12-1)),"-")</f>
        <v>-0.63238831079818059</v>
      </c>
      <c r="AA12" s="65">
        <f>IFERROR(IF(P12&lt;0,-(U12/P12-1),(U12/P12-1)),"-")</f>
        <v>-0.32394169293874364</v>
      </c>
      <c r="AB12" s="292"/>
      <c r="AC12" s="306"/>
      <c r="AD12" s="306"/>
      <c r="AE12" s="292"/>
    </row>
    <row r="13" spans="1:31" outlineLevel="1" x14ac:dyDescent="0.45">
      <c r="A13" s="23"/>
      <c r="B13" s="48"/>
      <c r="C13" s="67" t="s">
        <v>13</v>
      </c>
      <c r="D13" s="12"/>
      <c r="E13" s="57"/>
      <c r="F13" s="72">
        <f t="shared" ref="F13:P13" si="6">F12/F$7</f>
        <v>7.3381766430096251E-2</v>
      </c>
      <c r="G13" s="73">
        <f t="shared" si="6"/>
        <v>0.10121236543532323</v>
      </c>
      <c r="H13" s="70">
        <f t="shared" si="6"/>
        <v>6.4956748426433286E-2</v>
      </c>
      <c r="I13" s="70">
        <f t="shared" si="6"/>
        <v>0.13780004932770637</v>
      </c>
      <c r="J13" s="71">
        <f t="shared" si="6"/>
        <v>2.2020293521472247E-2</v>
      </c>
      <c r="K13" s="72">
        <f t="shared" si="6"/>
        <v>7.3789930656132208E-2</v>
      </c>
      <c r="L13" s="73">
        <f t="shared" si="6"/>
        <v>2.1716869841599991E-2</v>
      </c>
      <c r="M13" s="70">
        <f t="shared" si="6"/>
        <v>1.8053716953391096E-2</v>
      </c>
      <c r="N13" s="70">
        <f t="shared" si="6"/>
        <v>8.8504365690607531E-3</v>
      </c>
      <c r="O13" s="71">
        <f t="shared" si="6"/>
        <v>2.0340162185674384E-2</v>
      </c>
      <c r="P13" s="72">
        <f t="shared" si="6"/>
        <v>1.7659545936729987E-2</v>
      </c>
      <c r="Q13" s="73">
        <f t="shared" ref="Q13:V13" si="7">Q12/Q$7</f>
        <v>8.7188875495099599E-3</v>
      </c>
      <c r="R13" s="70">
        <f t="shared" si="7"/>
        <v>9.1147288775839958E-3</v>
      </c>
      <c r="S13" s="71">
        <f t="shared" si="7"/>
        <v>9.6264946682887952E-3</v>
      </c>
      <c r="T13" s="71">
        <f t="shared" si="7"/>
        <v>1.5116837275662315E-2</v>
      </c>
      <c r="U13" s="72">
        <f t="shared" si="7"/>
        <v>1.0572480331456743E-2</v>
      </c>
      <c r="V13" s="72">
        <f t="shared" si="7"/>
        <v>2.8736373873467103E-2</v>
      </c>
      <c r="W13" s="74">
        <f>V13-T13</f>
        <v>1.3619536597804788E-2</v>
      </c>
      <c r="X13" s="75">
        <f>V13-Q13</f>
        <v>2.0017486323957143E-2</v>
      </c>
      <c r="Y13" s="76">
        <f>K13-F13</f>
        <v>4.0816422603595637E-4</v>
      </c>
      <c r="Z13" s="333">
        <f>P13-K13</f>
        <v>-5.6130384719402224E-2</v>
      </c>
      <c r="AA13" s="77">
        <f>U13-P13</f>
        <v>-7.0870656052732448E-3</v>
      </c>
      <c r="AB13" s="292"/>
    </row>
    <row r="14" spans="1:31" outlineLevel="1" x14ac:dyDescent="0.45">
      <c r="A14" s="23"/>
      <c r="B14" s="48"/>
      <c r="C14" s="56" t="s">
        <v>28</v>
      </c>
      <c r="D14" s="12"/>
      <c r="E14" s="57"/>
      <c r="F14" s="60">
        <v>9591</v>
      </c>
      <c r="G14" s="61">
        <v>1578.556</v>
      </c>
      <c r="H14" s="58">
        <v>3556.6469999999999</v>
      </c>
      <c r="I14" s="58">
        <v>1385.08</v>
      </c>
      <c r="J14" s="59">
        <v>4212.7169999999996</v>
      </c>
      <c r="K14" s="60">
        <v>10733</v>
      </c>
      <c r="L14" s="61">
        <v>3445.1129999999998</v>
      </c>
      <c r="M14" s="58">
        <v>9990.5130000000008</v>
      </c>
      <c r="N14" s="58">
        <v>12036.678</v>
      </c>
      <c r="O14" s="59">
        <v>9187.6959999999999</v>
      </c>
      <c r="P14" s="60">
        <v>34660</v>
      </c>
      <c r="Q14" s="61">
        <v>12071.77</v>
      </c>
      <c r="R14" s="58">
        <v>12454.574000000001</v>
      </c>
      <c r="S14" s="59">
        <v>6900.1596179999997</v>
      </c>
      <c r="T14" s="59">
        <v>19286.650382</v>
      </c>
      <c r="U14" s="60">
        <v>50713.154000000002</v>
      </c>
      <c r="V14" s="59">
        <v>5922.5189490000002</v>
      </c>
      <c r="W14" s="62">
        <f>IFERROR(IF(T14&lt;0,-(V14/T14-1),(V14/T14-1)),"-")</f>
        <v>-0.69292132995123845</v>
      </c>
      <c r="X14" s="63">
        <f>IFERROR(IF(Q14&lt;0,-(V14/Q14-1),(V14/Q14-1)),"-")</f>
        <v>-0.50939100488163702</v>
      </c>
      <c r="Y14" s="64">
        <f>IFERROR(IF(F14&lt;0,-(K14/F14-1),(K14/F14)-1),"-")</f>
        <v>0.11906996142216664</v>
      </c>
      <c r="Z14" s="81">
        <f>IFERROR(IF(K14&lt;0,-(P14/K14-1),(P14/K14-1)),"-")</f>
        <v>2.2292928351812167</v>
      </c>
      <c r="AA14" s="65">
        <f>IFERROR(IF(P14&lt;0,-(U14/P14-1),(U14/P14-1)),"-")</f>
        <v>0.46316081938834408</v>
      </c>
      <c r="AB14" s="292"/>
      <c r="AC14" s="306"/>
      <c r="AD14" s="306"/>
      <c r="AE14" s="292"/>
    </row>
    <row r="15" spans="1:31" outlineLevel="1" x14ac:dyDescent="0.45">
      <c r="A15" s="23"/>
      <c r="B15" s="48"/>
      <c r="C15" s="79" t="s">
        <v>13</v>
      </c>
      <c r="D15" s="12"/>
      <c r="E15" s="57"/>
      <c r="F15" s="72">
        <f t="shared" ref="F15:P15" si="8">F14/F$7</f>
        <v>8.5631405503230704E-3</v>
      </c>
      <c r="G15" s="73">
        <f t="shared" si="8"/>
        <v>6.1746668232190048E-3</v>
      </c>
      <c r="H15" s="70">
        <f t="shared" si="8"/>
        <v>1.7831656417209525E-2</v>
      </c>
      <c r="I15" s="70">
        <f t="shared" si="8"/>
        <v>5.833773312022744E-3</v>
      </c>
      <c r="J15" s="71">
        <f t="shared" si="8"/>
        <v>1.0666528784988047E-2</v>
      </c>
      <c r="K15" s="72">
        <f t="shared" si="8"/>
        <v>9.8696158730421455E-3</v>
      </c>
      <c r="L15" s="73">
        <f t="shared" si="8"/>
        <v>6.6043105371481467E-3</v>
      </c>
      <c r="M15" s="70">
        <f t="shared" si="8"/>
        <v>2.3267605474645597E-2</v>
      </c>
      <c r="N15" s="70">
        <f t="shared" si="8"/>
        <v>3.2817252398133004E-2</v>
      </c>
      <c r="O15" s="71">
        <f t="shared" si="8"/>
        <v>2.6054883728857409E-2</v>
      </c>
      <c r="P15" s="72">
        <f t="shared" si="8"/>
        <v>2.0749173265773801E-2</v>
      </c>
      <c r="Q15" s="73">
        <f t="shared" ref="Q15:V15" si="9">Q14/Q$7</f>
        <v>2.6186444005344114E-2</v>
      </c>
      <c r="R15" s="70">
        <f t="shared" si="9"/>
        <v>2.7113588073803478E-2</v>
      </c>
      <c r="S15" s="71">
        <f t="shared" si="9"/>
        <v>1.3220222998042187E-2</v>
      </c>
      <c r="T15" s="71">
        <f t="shared" si="9"/>
        <v>4.3434918719726962E-2</v>
      </c>
      <c r="U15" s="72">
        <f t="shared" si="9"/>
        <v>2.6884753561749991E-2</v>
      </c>
      <c r="V15" s="72">
        <f t="shared" si="9"/>
        <v>1.1323972021845631E-2</v>
      </c>
      <c r="W15" s="74">
        <f>V15-T15</f>
        <v>-3.211094669788133E-2</v>
      </c>
      <c r="X15" s="75">
        <f>V15-Q15</f>
        <v>-1.4862471983498483E-2</v>
      </c>
      <c r="Y15" s="76">
        <f>K15-F15</f>
        <v>1.3064753227190751E-3</v>
      </c>
      <c r="Z15" s="333">
        <f>P15-K15</f>
        <v>1.0879557392731656E-2</v>
      </c>
      <c r="AA15" s="77">
        <f>U15-P15</f>
        <v>6.1355802959761896E-3</v>
      </c>
      <c r="AB15" s="292"/>
    </row>
    <row r="16" spans="1:31" x14ac:dyDescent="0.45">
      <c r="A16" s="23"/>
      <c r="B16" s="48"/>
      <c r="C16" s="49" t="s">
        <v>29</v>
      </c>
      <c r="D16" s="50"/>
      <c r="E16" s="51"/>
      <c r="F16" s="54">
        <f t="shared" ref="F16:P16" si="10">F17+F19+F21+F23</f>
        <v>1120033.9640000002</v>
      </c>
      <c r="G16" s="55">
        <f t="shared" si="10"/>
        <v>255650.39300000001</v>
      </c>
      <c r="H16" s="52">
        <f t="shared" si="10"/>
        <v>199456.90600000002</v>
      </c>
      <c r="I16" s="52">
        <f t="shared" si="10"/>
        <v>237424.37800000003</v>
      </c>
      <c r="J16" s="53">
        <f t="shared" si="10"/>
        <v>394947.82299999997</v>
      </c>
      <c r="K16" s="54">
        <f t="shared" si="10"/>
        <v>1087479.5</v>
      </c>
      <c r="L16" s="55">
        <f t="shared" si="10"/>
        <v>521646.12499999994</v>
      </c>
      <c r="M16" s="52">
        <f t="shared" si="10"/>
        <v>429374.35099999997</v>
      </c>
      <c r="N16" s="52">
        <f t="shared" si="10"/>
        <v>366778.96900000004</v>
      </c>
      <c r="O16" s="53">
        <f t="shared" si="10"/>
        <v>352628.55499999993</v>
      </c>
      <c r="P16" s="54">
        <f t="shared" si="10"/>
        <v>1670428</v>
      </c>
      <c r="Q16" s="55">
        <f>Q17+Q19+Q21+Q23</f>
        <v>460993</v>
      </c>
      <c r="R16" s="52">
        <f>R17+R19+R21+R23</f>
        <v>459348.05699999997</v>
      </c>
      <c r="S16" s="53">
        <f>S17+S19+S21+S23</f>
        <v>521939.72899999999</v>
      </c>
      <c r="T16" s="53">
        <f>T17+T19+T21+T23</f>
        <v>444035.70500000002</v>
      </c>
      <c r="U16" s="54">
        <f>SUM(Q16:T16)</f>
        <v>1886316.4910000002</v>
      </c>
      <c r="V16" s="53">
        <f>V17+V19+V21+V23</f>
        <v>523007.204325</v>
      </c>
      <c r="W16" s="317">
        <f>IFERROR(IF(T16&lt;0,-(V16/T16-1),(V16/T16-1)),"-")</f>
        <v>0.1778494351597244</v>
      </c>
      <c r="X16" s="318">
        <f>IFERROR(IF(Q16&lt;0,-(V16/Q16-1),(V16/Q16-1)),"-")</f>
        <v>0.13452309324653511</v>
      </c>
      <c r="Y16" s="319">
        <f>IFERROR(IF(F16&lt;0,-(K16/F16-1),(K16/F16)-1),"-")</f>
        <v>-2.9065604299835401E-2</v>
      </c>
      <c r="Z16" s="332">
        <f>IFERROR(IF(K16&lt;0,-(P16/K16-1),(P16/K16-1)),"-")</f>
        <v>0.53605470264037169</v>
      </c>
      <c r="AA16" s="320">
        <f>IFERROR(IF(P16&lt;0,-(U16/P16-1),(U16/P16-1)),"-")</f>
        <v>0.12924142255757221</v>
      </c>
    </row>
    <row r="17" spans="1:31" outlineLevel="1" x14ac:dyDescent="0.45">
      <c r="A17" s="23"/>
      <c r="B17" s="48"/>
      <c r="C17" s="56" t="s">
        <v>30</v>
      </c>
      <c r="D17" s="12"/>
      <c r="E17" s="57"/>
      <c r="F17" s="60">
        <v>143638.065</v>
      </c>
      <c r="G17" s="61">
        <v>27776.967000000001</v>
      </c>
      <c r="H17" s="58">
        <v>20381.97</v>
      </c>
      <c r="I17" s="58">
        <v>20118.625</v>
      </c>
      <c r="J17" s="59">
        <v>17986.883999999998</v>
      </c>
      <c r="K17" s="60">
        <v>86264.445999999996</v>
      </c>
      <c r="L17" s="61">
        <v>23159.040000000001</v>
      </c>
      <c r="M17" s="58">
        <v>24145.295999999998</v>
      </c>
      <c r="N17" s="58">
        <v>22792.292000000001</v>
      </c>
      <c r="O17" s="80">
        <v>18880.371999999999</v>
      </c>
      <c r="P17" s="60">
        <v>88977</v>
      </c>
      <c r="Q17" s="61">
        <v>26092</v>
      </c>
      <c r="R17" s="58">
        <v>28128.696</v>
      </c>
      <c r="S17" s="80">
        <v>32995.358</v>
      </c>
      <c r="T17" s="80">
        <v>34568.481999999989</v>
      </c>
      <c r="U17" s="60">
        <v>121784.53599999999</v>
      </c>
      <c r="V17" s="80">
        <v>28256.549676999999</v>
      </c>
      <c r="W17" s="62">
        <f>IFERROR(IF(T17&lt;0,-(V17/T17-1),(V17/T17-1)),"-")</f>
        <v>-0.18259211738021908</v>
      </c>
      <c r="X17" s="63">
        <f>IFERROR(IF(Q17&lt;0,-(V17/Q17-1),(V17/Q17-1)),"-")</f>
        <v>8.295836566763759E-2</v>
      </c>
      <c r="Y17" s="81">
        <f>IFERROR(IF(F17&lt;0,-(K17/F17-1),(K17/F17)-1),"-")</f>
        <v>-0.39943185672962112</v>
      </c>
      <c r="Z17" s="81">
        <f>IFERROR(IF(K17&lt;0,-(P17/K17-1),(P17/K17-1)),"-")</f>
        <v>3.1444634791951254E-2</v>
      </c>
      <c r="AA17" s="65">
        <f>IFERROR(IF(P17&lt;0,-(U17/P17-1),(U17/P17-1)),"-")</f>
        <v>0.36871928700675438</v>
      </c>
      <c r="AB17" s="292"/>
      <c r="AC17" s="306"/>
      <c r="AD17" s="306"/>
      <c r="AE17" s="292"/>
    </row>
    <row r="18" spans="1:31" outlineLevel="1" x14ac:dyDescent="0.45">
      <c r="A18" s="23"/>
      <c r="B18" s="48"/>
      <c r="C18" s="67" t="s">
        <v>13</v>
      </c>
      <c r="D18" s="68"/>
      <c r="E18" s="69"/>
      <c r="F18" s="72">
        <f t="shared" ref="F18:P18" si="11">F17/F$16</f>
        <v>0.12824438331050467</v>
      </c>
      <c r="G18" s="73">
        <f t="shared" si="11"/>
        <v>0.10865215841854778</v>
      </c>
      <c r="H18" s="70">
        <f t="shared" si="11"/>
        <v>0.10218733664704495</v>
      </c>
      <c r="I18" s="70">
        <f t="shared" si="11"/>
        <v>8.4736980968314876E-2</v>
      </c>
      <c r="J18" s="71">
        <f t="shared" si="11"/>
        <v>4.5542431056772782E-2</v>
      </c>
      <c r="K18" s="72">
        <f t="shared" si="11"/>
        <v>7.9325123829920463E-2</v>
      </c>
      <c r="L18" s="73">
        <f t="shared" si="11"/>
        <v>4.439607406266078E-2</v>
      </c>
      <c r="M18" s="70">
        <f t="shared" si="11"/>
        <v>5.62336710233537E-2</v>
      </c>
      <c r="N18" s="70">
        <f t="shared" si="11"/>
        <v>6.2141763640760982E-2</v>
      </c>
      <c r="O18" s="82">
        <f t="shared" si="11"/>
        <v>5.3541812573856935E-2</v>
      </c>
      <c r="P18" s="72">
        <f t="shared" si="11"/>
        <v>5.3265989315313199E-2</v>
      </c>
      <c r="Q18" s="73">
        <f t="shared" ref="Q18:V18" si="12">Q17/Q$16</f>
        <v>5.6599557910857648E-2</v>
      </c>
      <c r="R18" s="70">
        <f t="shared" si="12"/>
        <v>6.123612709653848E-2</v>
      </c>
      <c r="S18" s="82">
        <f t="shared" si="12"/>
        <v>6.321679720226854E-2</v>
      </c>
      <c r="T18" s="82">
        <f t="shared" si="12"/>
        <v>7.7850680949181753E-2</v>
      </c>
      <c r="U18" s="72">
        <f t="shared" si="12"/>
        <v>6.4562090498099758E-2</v>
      </c>
      <c r="V18" s="82">
        <f t="shared" si="12"/>
        <v>5.4027075427131595E-2</v>
      </c>
      <c r="W18" s="74">
        <f>V18-T18</f>
        <v>-2.3823605522050158E-2</v>
      </c>
      <c r="X18" s="75">
        <f>V18-Q18</f>
        <v>-2.5724824837260532E-3</v>
      </c>
      <c r="Y18" s="76">
        <f>K18-F18</f>
        <v>-4.8919259480584204E-2</v>
      </c>
      <c r="Z18" s="333">
        <f>P18-K18</f>
        <v>-2.6059134514607264E-2</v>
      </c>
      <c r="AA18" s="77">
        <f>U18-P18</f>
        <v>1.129610118278656E-2</v>
      </c>
    </row>
    <row r="19" spans="1:31" outlineLevel="1" x14ac:dyDescent="0.45">
      <c r="A19" s="23"/>
      <c r="B19" s="48"/>
      <c r="C19" s="56" t="s">
        <v>31</v>
      </c>
      <c r="D19" s="12"/>
      <c r="E19" s="57"/>
      <c r="F19" s="60">
        <v>561478.39800000004</v>
      </c>
      <c r="G19" s="61">
        <v>167235.78200000001</v>
      </c>
      <c r="H19" s="58">
        <v>149853.57800000001</v>
      </c>
      <c r="I19" s="58">
        <v>154536.92000000001</v>
      </c>
      <c r="J19" s="59">
        <v>343701.87599999999</v>
      </c>
      <c r="K19" s="60">
        <v>815328.15599999996</v>
      </c>
      <c r="L19" s="61">
        <v>466198.18199999997</v>
      </c>
      <c r="M19" s="58">
        <v>362769.47399999999</v>
      </c>
      <c r="N19" s="58">
        <v>309446.44099999999</v>
      </c>
      <c r="O19" s="80">
        <v>294076.90299999999</v>
      </c>
      <c r="P19" s="60">
        <v>1432491</v>
      </c>
      <c r="Q19" s="61">
        <v>402892</v>
      </c>
      <c r="R19" s="58">
        <v>401857.67</v>
      </c>
      <c r="S19" s="80">
        <v>457473.53399999999</v>
      </c>
      <c r="T19" s="80">
        <v>368280.82000000007</v>
      </c>
      <c r="U19" s="60">
        <v>1630504.024</v>
      </c>
      <c r="V19" s="80">
        <v>449458.78496600001</v>
      </c>
      <c r="W19" s="62">
        <f>IFERROR(IF(T19&lt;0,-(V19/T19-1),(V19/T19-1)),"-")</f>
        <v>0.22042409095863302</v>
      </c>
      <c r="X19" s="63">
        <f>IFERROR(IF(Q19&lt;0,-(V19/Q19-1),(V19/Q19-1)),"-")</f>
        <v>0.11558130954697532</v>
      </c>
      <c r="Y19" s="81">
        <f>IFERROR(IF(F19&lt;0,-(K19/F19-1),(K19/F19)-1),"-")</f>
        <v>0.45210957163128462</v>
      </c>
      <c r="Z19" s="81">
        <f>IFERROR(IF(K19&lt;0,-(P19/K19-1),(P19/K19-1)),"-")</f>
        <v>0.75695024078133288</v>
      </c>
      <c r="AA19" s="65">
        <f>IFERROR(IF(P19&lt;0,-(U19/P19-1),(U19/P19-1)),"-")</f>
        <v>0.13822985554534029</v>
      </c>
      <c r="AB19" s="292"/>
      <c r="AC19" s="306"/>
      <c r="AD19" s="306"/>
      <c r="AE19" s="292"/>
    </row>
    <row r="20" spans="1:31" outlineLevel="1" x14ac:dyDescent="0.45">
      <c r="A20" s="23"/>
      <c r="B20" s="48"/>
      <c r="C20" s="67" t="s">
        <v>13</v>
      </c>
      <c r="D20" s="68"/>
      <c r="E20" s="69"/>
      <c r="F20" s="72">
        <f t="shared" ref="F20:P20" si="13">F19/F$16</f>
        <v>0.5013047961463426</v>
      </c>
      <c r="G20" s="73">
        <f t="shared" si="13"/>
        <v>0.65415812601547618</v>
      </c>
      <c r="H20" s="70">
        <f t="shared" si="13"/>
        <v>0.7513080444554775</v>
      </c>
      <c r="I20" s="70">
        <f t="shared" si="13"/>
        <v>0.65088901696522505</v>
      </c>
      <c r="J20" s="71">
        <f t="shared" si="13"/>
        <v>0.870246285672019</v>
      </c>
      <c r="K20" s="72">
        <f t="shared" si="13"/>
        <v>0.74974117305199772</v>
      </c>
      <c r="L20" s="73">
        <f t="shared" si="13"/>
        <v>0.89370582787325414</v>
      </c>
      <c r="M20" s="70">
        <f t="shared" si="13"/>
        <v>0.84487923685967914</v>
      </c>
      <c r="N20" s="70">
        <f t="shared" si="13"/>
        <v>0.84368643557640832</v>
      </c>
      <c r="O20" s="82">
        <f t="shared" si="13"/>
        <v>0.83395657790674393</v>
      </c>
      <c r="P20" s="72">
        <f t="shared" si="13"/>
        <v>0.85755926026144202</v>
      </c>
      <c r="Q20" s="73">
        <f t="shared" ref="Q20:V20" si="14">Q19/Q$16</f>
        <v>0.87396554828381345</v>
      </c>
      <c r="R20" s="70">
        <f t="shared" si="14"/>
        <v>0.87484351762480628</v>
      </c>
      <c r="S20" s="82">
        <f t="shared" si="14"/>
        <v>0.87648728115885577</v>
      </c>
      <c r="T20" s="82">
        <f t="shared" si="14"/>
        <v>0.82939460915648677</v>
      </c>
      <c r="U20" s="72">
        <f t="shared" si="14"/>
        <v>0.86438518232728523</v>
      </c>
      <c r="V20" s="82">
        <f t="shared" si="14"/>
        <v>0.85937398423808986</v>
      </c>
      <c r="W20" s="74">
        <f>V20-T20</f>
        <v>2.9979375081603088E-2</v>
      </c>
      <c r="X20" s="75">
        <f>V20-Q20</f>
        <v>-1.4591564045723593E-2</v>
      </c>
      <c r="Y20" s="76">
        <f>K20-F20</f>
        <v>0.24843637690565512</v>
      </c>
      <c r="Z20" s="333">
        <f>P20-K20</f>
        <v>0.1078180872094443</v>
      </c>
      <c r="AA20" s="77">
        <f>U20-P20</f>
        <v>6.825922065843204E-3</v>
      </c>
    </row>
    <row r="21" spans="1:31" outlineLevel="1" x14ac:dyDescent="0.45">
      <c r="A21" s="23"/>
      <c r="B21" s="48"/>
      <c r="C21" s="56" t="s">
        <v>32</v>
      </c>
      <c r="D21" s="12"/>
      <c r="E21" s="57"/>
      <c r="F21" s="85">
        <v>274743.56300000002</v>
      </c>
      <c r="G21" s="86">
        <v>50890.275000000001</v>
      </c>
      <c r="H21" s="83">
        <v>27137.279999999999</v>
      </c>
      <c r="I21" s="83">
        <v>55148.749000000003</v>
      </c>
      <c r="J21" s="84">
        <v>27875.198</v>
      </c>
      <c r="K21" s="85">
        <v>161051.50200000001</v>
      </c>
      <c r="L21" s="86">
        <v>30999.892</v>
      </c>
      <c r="M21" s="83">
        <v>34726.504999999997</v>
      </c>
      <c r="N21" s="83">
        <v>29602.574000000001</v>
      </c>
      <c r="O21" s="87">
        <v>35544.029000000002</v>
      </c>
      <c r="P21" s="85">
        <v>130873</v>
      </c>
      <c r="Q21" s="86">
        <v>23352</v>
      </c>
      <c r="R21" s="83">
        <v>24017.418000000001</v>
      </c>
      <c r="S21" s="87">
        <v>24484.212</v>
      </c>
      <c r="T21" s="87">
        <v>35888.580999999991</v>
      </c>
      <c r="U21" s="85">
        <v>107742.211</v>
      </c>
      <c r="V21" s="87">
        <v>43752.858695000003</v>
      </c>
      <c r="W21" s="62">
        <f>IFERROR(IF(T21&lt;0,-(V21/T21-1),(V21/T21-1)),"-")</f>
        <v>0.21913036057346513</v>
      </c>
      <c r="X21" s="63">
        <f>IFERROR(IF(Q21&lt;0,-(V21/Q21-1),(V21/Q21-1)),"-")</f>
        <v>0.87362361660671484</v>
      </c>
      <c r="Y21" s="81">
        <f>IFERROR(IF(F21&lt;0,-(K21/F21-1),(K21/F21)-1),"-")</f>
        <v>-0.41381155488618315</v>
      </c>
      <c r="Z21" s="81">
        <f>IFERROR(IF(K21&lt;0,-(P21/K21-1),(P21/K21-1)),"-")</f>
        <v>-0.18738416981668393</v>
      </c>
      <c r="AA21" s="65">
        <f>IFERROR(IF(P21&lt;0,-(U21/P21-1),(U21/P21-1)),"-")</f>
        <v>-0.17674225394084342</v>
      </c>
      <c r="AB21" s="292"/>
      <c r="AC21" s="306"/>
      <c r="AD21" s="306"/>
      <c r="AE21" s="292"/>
    </row>
    <row r="22" spans="1:31" outlineLevel="1" x14ac:dyDescent="0.45">
      <c r="A22" s="23"/>
      <c r="B22" s="48"/>
      <c r="C22" s="67" t="s">
        <v>13</v>
      </c>
      <c r="D22" s="68"/>
      <c r="E22" s="69"/>
      <c r="F22" s="72">
        <f t="shared" ref="F22:P22" si="15">F21/F$16</f>
        <v>0.24529931397687507</v>
      </c>
      <c r="G22" s="73">
        <f t="shared" si="15"/>
        <v>0.19906198618673746</v>
      </c>
      <c r="H22" s="70">
        <f t="shared" si="15"/>
        <v>0.13605585559419034</v>
      </c>
      <c r="I22" s="70">
        <f t="shared" si="15"/>
        <v>0.23227921860660827</v>
      </c>
      <c r="J22" s="71">
        <f t="shared" si="15"/>
        <v>7.0579444616915898E-2</v>
      </c>
      <c r="K22" s="72">
        <f t="shared" si="15"/>
        <v>0.14809612686951801</v>
      </c>
      <c r="L22" s="73">
        <f t="shared" si="15"/>
        <v>5.9427053157923876E-2</v>
      </c>
      <c r="M22" s="70">
        <f t="shared" si="15"/>
        <v>8.087698978554031E-2</v>
      </c>
      <c r="N22" s="70">
        <f t="shared" si="15"/>
        <v>8.0709573072604388E-2</v>
      </c>
      <c r="O22" s="82">
        <f t="shared" si="15"/>
        <v>0.10079736452426551</v>
      </c>
      <c r="P22" s="72">
        <f t="shared" si="15"/>
        <v>7.8346986520819811E-2</v>
      </c>
      <c r="Q22" s="73">
        <f t="shared" ref="Q22:V22" si="16">Q21/Q$16</f>
        <v>5.0655866791903564E-2</v>
      </c>
      <c r="R22" s="70">
        <f t="shared" si="16"/>
        <v>5.2285881335511999E-2</v>
      </c>
      <c r="S22" s="82">
        <f t="shared" si="16"/>
        <v>4.691003700160943E-2</v>
      </c>
      <c r="T22" s="82">
        <f t="shared" si="16"/>
        <v>8.0823637819846014E-2</v>
      </c>
      <c r="U22" s="72">
        <f t="shared" si="16"/>
        <v>5.7117780348133522E-2</v>
      </c>
      <c r="V22" s="82">
        <f t="shared" si="16"/>
        <v>8.3656321238381445E-2</v>
      </c>
      <c r="W22" s="74">
        <f>V22-T22</f>
        <v>2.832683418535431E-3</v>
      </c>
      <c r="X22" s="75">
        <f>V22-Q22</f>
        <v>3.3000454446477881E-2</v>
      </c>
      <c r="Y22" s="76">
        <f>K22-F22</f>
        <v>-9.7203187107357064E-2</v>
      </c>
      <c r="Z22" s="333">
        <f>P22-K22</f>
        <v>-6.9749140348698196E-2</v>
      </c>
      <c r="AA22" s="77">
        <f>U22-P22</f>
        <v>-2.1229206172686289E-2</v>
      </c>
    </row>
    <row r="23" spans="1:31" outlineLevel="1" x14ac:dyDescent="0.45">
      <c r="A23" s="23"/>
      <c r="B23" s="48"/>
      <c r="C23" s="56" t="s">
        <v>28</v>
      </c>
      <c r="D23" s="12"/>
      <c r="E23" s="57"/>
      <c r="F23" s="60">
        <v>140173.93799999999</v>
      </c>
      <c r="G23" s="61">
        <v>9747.3690000000006</v>
      </c>
      <c r="H23" s="58">
        <v>2084.078</v>
      </c>
      <c r="I23" s="58">
        <v>7620.0839999999998</v>
      </c>
      <c r="J23" s="59">
        <v>5383.8649999999998</v>
      </c>
      <c r="K23" s="60">
        <v>24835.396000000001</v>
      </c>
      <c r="L23" s="61">
        <v>1289.011</v>
      </c>
      <c r="M23" s="58">
        <v>7733.076</v>
      </c>
      <c r="N23" s="58">
        <v>4937.6620000000003</v>
      </c>
      <c r="O23" s="80">
        <v>4127.2510000000002</v>
      </c>
      <c r="P23" s="60">
        <v>18087</v>
      </c>
      <c r="Q23" s="61">
        <v>8657</v>
      </c>
      <c r="R23" s="58">
        <v>5344.2730000000001</v>
      </c>
      <c r="S23" s="80">
        <v>6986.625</v>
      </c>
      <c r="T23" s="80">
        <v>5297.8220000000001</v>
      </c>
      <c r="U23" s="60">
        <v>26285.72</v>
      </c>
      <c r="V23" s="80">
        <v>1539.0109869999999</v>
      </c>
      <c r="W23" s="62">
        <f>IFERROR(IF(T23&lt;0,-(V23/T23-1),(V23/T23-1)),"-")</f>
        <v>-0.7095011899229533</v>
      </c>
      <c r="X23" s="63">
        <f>IFERROR(IF(Q23&lt;0,-(V23/Q23-1),(V23/Q23-1)),"-")</f>
        <v>-0.82222352004158483</v>
      </c>
      <c r="Y23" s="81">
        <f>IFERROR(IF(F23&lt;0,-(K23/F23-1),(K23/F23)-1),"-")</f>
        <v>-0.82282443973286956</v>
      </c>
      <c r="Z23" s="81">
        <f>IFERROR(IF(K23&lt;0,-(P23/K23-1),(P23/K23-1)),"-")</f>
        <v>-0.27172492035158213</v>
      </c>
      <c r="AA23" s="65">
        <f>IFERROR(IF(P23&lt;0,-(U23/P23-1),(U23/P23-1)),"-")</f>
        <v>0.453293525736717</v>
      </c>
      <c r="AB23" s="292"/>
      <c r="AC23" s="306"/>
      <c r="AD23" s="306"/>
      <c r="AE23" s="292"/>
    </row>
    <row r="24" spans="1:31" outlineLevel="1" x14ac:dyDescent="0.45">
      <c r="A24" s="23"/>
      <c r="B24" s="48"/>
      <c r="C24" s="67" t="s">
        <v>13</v>
      </c>
      <c r="D24" s="68"/>
      <c r="E24" s="69"/>
      <c r="F24" s="72">
        <f t="shared" ref="F24:P24" si="17">F23/F$16</f>
        <v>0.12515150656627763</v>
      </c>
      <c r="G24" s="73">
        <f t="shared" si="17"/>
        <v>3.8127729379238626E-2</v>
      </c>
      <c r="H24" s="70">
        <f t="shared" si="17"/>
        <v>1.0448763303287176E-2</v>
      </c>
      <c r="I24" s="70">
        <f t="shared" si="17"/>
        <v>3.209478345985179E-2</v>
      </c>
      <c r="J24" s="71">
        <f t="shared" si="17"/>
        <v>1.3631838654292317E-2</v>
      </c>
      <c r="K24" s="72">
        <f t="shared" si="17"/>
        <v>2.2837576248563765E-2</v>
      </c>
      <c r="L24" s="73">
        <f t="shared" si="17"/>
        <v>2.471044906161241E-3</v>
      </c>
      <c r="M24" s="70">
        <f t="shared" si="17"/>
        <v>1.8010102331426872E-2</v>
      </c>
      <c r="N24" s="70">
        <f t="shared" si="17"/>
        <v>1.346222771022621E-2</v>
      </c>
      <c r="O24" s="82">
        <f t="shared" si="17"/>
        <v>1.1704244995133763E-2</v>
      </c>
      <c r="P24" s="72">
        <f t="shared" si="17"/>
        <v>1.0827763902425007E-2</v>
      </c>
      <c r="Q24" s="73">
        <f t="shared" ref="Q24:V24" si="18">Q23/Q$16</f>
        <v>1.8779027013425365E-2</v>
      </c>
      <c r="R24" s="70">
        <f t="shared" si="18"/>
        <v>1.1634473943143294E-2</v>
      </c>
      <c r="S24" s="82">
        <f t="shared" si="18"/>
        <v>1.3385884637266232E-2</v>
      </c>
      <c r="T24" s="82">
        <f t="shared" si="18"/>
        <v>1.1931072074485542E-2</v>
      </c>
      <c r="U24" s="72">
        <f t="shared" si="18"/>
        <v>1.3934946826481409E-2</v>
      </c>
      <c r="V24" s="82">
        <f t="shared" si="18"/>
        <v>2.9426190963970904E-3</v>
      </c>
      <c r="W24" s="74">
        <f>V24-T24</f>
        <v>-8.9884529780884515E-3</v>
      </c>
      <c r="X24" s="75">
        <f>V24-Q24</f>
        <v>-1.5836407917028276E-2</v>
      </c>
      <c r="Y24" s="76">
        <f>K24-F24</f>
        <v>-0.10231393031771387</v>
      </c>
      <c r="Z24" s="333">
        <f>P24-K24</f>
        <v>-1.2009812346138758E-2</v>
      </c>
      <c r="AA24" s="77">
        <f>U24-P24</f>
        <v>3.1071829240564026E-3</v>
      </c>
    </row>
    <row r="25" spans="1:31" s="100" customFormat="1" x14ac:dyDescent="0.45">
      <c r="A25" s="23"/>
      <c r="B25" s="88" t="s">
        <v>33</v>
      </c>
      <c r="C25" s="89"/>
      <c r="D25" s="89"/>
      <c r="E25" s="90"/>
      <c r="F25" s="93">
        <f>F26+F27+F28+F29+F30+F31</f>
        <v>819782.49500000011</v>
      </c>
      <c r="G25" s="94">
        <f t="shared" ref="G25:V25" si="19">G26+G27+G28+G29+G30+G31</f>
        <v>156531.50900000002</v>
      </c>
      <c r="H25" s="91">
        <f t="shared" si="19"/>
        <v>167312.94</v>
      </c>
      <c r="I25" s="91">
        <f t="shared" si="19"/>
        <v>207768.39100000003</v>
      </c>
      <c r="J25" s="92">
        <f t="shared" si="19"/>
        <v>196570.37399999998</v>
      </c>
      <c r="K25" s="93">
        <f t="shared" si="19"/>
        <v>728183.21400000015</v>
      </c>
      <c r="L25" s="94">
        <f t="shared" si="19"/>
        <v>182708.92</v>
      </c>
      <c r="M25" s="91">
        <f t="shared" si="19"/>
        <v>254598.00300000003</v>
      </c>
      <c r="N25" s="91">
        <f t="shared" si="19"/>
        <v>199188.66699999999</v>
      </c>
      <c r="O25" s="92">
        <f t="shared" si="19"/>
        <v>260061.57599999997</v>
      </c>
      <c r="P25" s="93">
        <f t="shared" si="19"/>
        <v>896557.16599999997</v>
      </c>
      <c r="Q25" s="94">
        <f t="shared" si="19"/>
        <v>233815.14299999998</v>
      </c>
      <c r="R25" s="91">
        <f t="shared" si="19"/>
        <v>285162.56300000002</v>
      </c>
      <c r="S25" s="92">
        <f t="shared" si="19"/>
        <v>326650.34000000003</v>
      </c>
      <c r="T25" s="92">
        <f t="shared" si="19"/>
        <v>401049.196</v>
      </c>
      <c r="U25" s="93">
        <f t="shared" si="19"/>
        <v>1246677.2419999999</v>
      </c>
      <c r="V25" s="92">
        <f t="shared" si="19"/>
        <v>211120.154026</v>
      </c>
      <c r="W25" s="343">
        <f t="shared" ref="W25:W32" si="20">IFERROR(IF(T25&lt;0,-(V25/T25-1),(V25/T25-1)),"-")</f>
        <v>-0.4735804082599383</v>
      </c>
      <c r="X25" s="344">
        <f t="shared" ref="X25:X32" si="21">IFERROR(IF(Q25&lt;0,-(V25/Q25-1),(V25/Q25-1)),"-")</f>
        <v>-9.7063811534225497E-2</v>
      </c>
      <c r="Y25" s="345">
        <f t="shared" ref="Y25:Y32" si="22">IFERROR(IF(F25&lt;0,-(K25/F25-1),(K25/F25)-1),"-")</f>
        <v>-0.11173607823865517</v>
      </c>
      <c r="Z25" s="341">
        <f t="shared" ref="Z25:Z32" si="23">IFERROR(IF(K25&lt;0,-(P25/K25-1),(P25/K25-1)),"-")</f>
        <v>0.23122470933530725</v>
      </c>
      <c r="AA25" s="221">
        <f t="shared" ref="AA25:AA32" si="24">IFERROR(IF(P25&lt;0,-(U25/P25-1),(U25/P25-1)),"-")</f>
        <v>0.39051617596462318</v>
      </c>
      <c r="AB25" s="323"/>
      <c r="AC25" s="324"/>
      <c r="AD25" s="324"/>
      <c r="AE25" s="295"/>
    </row>
    <row r="26" spans="1:31" x14ac:dyDescent="0.45">
      <c r="A26" s="23"/>
      <c r="B26" s="48"/>
      <c r="C26" s="101" t="s">
        <v>34</v>
      </c>
      <c r="D26" s="102"/>
      <c r="E26" s="103"/>
      <c r="F26" s="106">
        <v>161722.63400000002</v>
      </c>
      <c r="G26" s="107">
        <v>27075.241000000002</v>
      </c>
      <c r="H26" s="104">
        <v>42872.527999999998</v>
      </c>
      <c r="I26" s="104">
        <v>65181.978999999992</v>
      </c>
      <c r="J26" s="105">
        <v>55619.978000000003</v>
      </c>
      <c r="K26" s="106">
        <v>190749.72600000002</v>
      </c>
      <c r="L26" s="107">
        <v>53322.852000000006</v>
      </c>
      <c r="M26" s="104">
        <v>101840.077</v>
      </c>
      <c r="N26" s="104">
        <v>67778.922999999995</v>
      </c>
      <c r="O26" s="105">
        <v>108224.33699999998</v>
      </c>
      <c r="P26" s="106">
        <v>331166.18900000001</v>
      </c>
      <c r="Q26" s="107">
        <v>84730.115999999995</v>
      </c>
      <c r="R26" s="104">
        <v>93401.400999999998</v>
      </c>
      <c r="S26" s="105">
        <v>80822.716</v>
      </c>
      <c r="T26" s="105">
        <v>94783.774000000005</v>
      </c>
      <c r="U26" s="106">
        <v>353738.00699999998</v>
      </c>
      <c r="V26" s="105">
        <v>110530.67105</v>
      </c>
      <c r="W26" s="108">
        <f t="shared" si="20"/>
        <v>0.16613494467945533</v>
      </c>
      <c r="X26" s="109">
        <f t="shared" si="21"/>
        <v>0.30450277030188433</v>
      </c>
      <c r="Y26" s="335">
        <f>IFERROR(IF(F26&lt;0,-(K26/F26-1),(K26/F26)-1),"-")</f>
        <v>0.17948688617080033</v>
      </c>
      <c r="Z26" s="335">
        <f>IFERROR(IF(K26&lt;0,-(P26/K26-1),(P26/K26-1)),"-")</f>
        <v>0.73612930379779407</v>
      </c>
      <c r="AA26" s="111">
        <f>IFERROR(IF(P26&lt;0,-(U26/P26-1),(U26/P26-1)),"-")</f>
        <v>6.8158582457220396E-2</v>
      </c>
      <c r="AB26" s="323"/>
      <c r="AC26" s="324"/>
      <c r="AD26" s="306"/>
      <c r="AE26" s="292"/>
    </row>
    <row r="27" spans="1:31" x14ac:dyDescent="0.45">
      <c r="A27" s="23"/>
      <c r="B27" s="48"/>
      <c r="C27" s="56" t="s">
        <v>35</v>
      </c>
      <c r="D27" s="312"/>
      <c r="E27" s="57"/>
      <c r="F27" s="85">
        <v>295716.75900000002</v>
      </c>
      <c r="G27" s="86">
        <v>53912.658000000003</v>
      </c>
      <c r="H27" s="83">
        <v>52473.728999999999</v>
      </c>
      <c r="I27" s="83">
        <v>49199.446000000004</v>
      </c>
      <c r="J27" s="84">
        <v>28003.909</v>
      </c>
      <c r="K27" s="85">
        <v>183589.742</v>
      </c>
      <c r="L27" s="86">
        <v>35796.254999999997</v>
      </c>
      <c r="M27" s="83">
        <v>40554.218999999997</v>
      </c>
      <c r="N27" s="83">
        <v>40329.680999999997</v>
      </c>
      <c r="O27" s="84">
        <v>34191.148000000001</v>
      </c>
      <c r="P27" s="85">
        <v>150871.30300000001</v>
      </c>
      <c r="Q27" s="86">
        <v>35782.233999999997</v>
      </c>
      <c r="R27" s="83">
        <v>40173.951999999997</v>
      </c>
      <c r="S27" s="84">
        <v>59648.495999999999</v>
      </c>
      <c r="T27" s="84">
        <v>57749.498</v>
      </c>
      <c r="U27" s="85">
        <v>193354.17999999996</v>
      </c>
      <c r="V27" s="84">
        <v>51605.745383000001</v>
      </c>
      <c r="W27" s="62">
        <f t="shared" si="20"/>
        <v>-0.10638625147875747</v>
      </c>
      <c r="X27" s="63">
        <f t="shared" si="21"/>
        <v>0.4422169779282088</v>
      </c>
      <c r="Y27" s="64">
        <f>IFERROR(IF(F27&lt;0,-(K27/F27-1),(K27/F27)-1),"-")</f>
        <v>-0.37917031614701291</v>
      </c>
      <c r="Z27" s="81">
        <f>IFERROR(IF(K27&lt;0,-(P27/K27-1),(P27/K27-1)),"-")</f>
        <v>-0.17821496257672165</v>
      </c>
      <c r="AA27" s="65">
        <f>IFERROR(IF(P27&lt;0,-(U27/P27-1),(U27/P27-1)),"-")</f>
        <v>0.28158354939109898</v>
      </c>
      <c r="AB27" s="323"/>
      <c r="AC27" s="324"/>
      <c r="AD27" s="306"/>
      <c r="AE27" s="292"/>
    </row>
    <row r="28" spans="1:31" x14ac:dyDescent="0.45">
      <c r="A28" s="23"/>
      <c r="B28" s="48"/>
      <c r="C28" s="56" t="s">
        <v>36</v>
      </c>
      <c r="D28" s="12"/>
      <c r="E28" s="57"/>
      <c r="F28" s="114">
        <v>202293.541</v>
      </c>
      <c r="G28" s="115">
        <v>35632.499000000003</v>
      </c>
      <c r="H28" s="112">
        <v>30642.44</v>
      </c>
      <c r="I28" s="112">
        <v>48250.156999999999</v>
      </c>
      <c r="J28" s="113">
        <v>72689.081999999995</v>
      </c>
      <c r="K28" s="114">
        <v>187214.17800000001</v>
      </c>
      <c r="L28" s="115">
        <v>57990.993999999999</v>
      </c>
      <c r="M28" s="112">
        <v>78300.19</v>
      </c>
      <c r="N28" s="112">
        <v>54763.211000000003</v>
      </c>
      <c r="O28" s="116">
        <v>80913.767999999996</v>
      </c>
      <c r="P28" s="114">
        <v>271968.163</v>
      </c>
      <c r="Q28" s="115">
        <v>76132.600999999995</v>
      </c>
      <c r="R28" s="112">
        <v>95324.57</v>
      </c>
      <c r="S28" s="113">
        <v>70041.046000000002</v>
      </c>
      <c r="T28" s="113">
        <v>118054.853</v>
      </c>
      <c r="U28" s="114">
        <v>359553.07</v>
      </c>
      <c r="V28" s="113">
        <v>55947.169162999999</v>
      </c>
      <c r="W28" s="62">
        <f t="shared" si="20"/>
        <v>-0.52609174683399085</v>
      </c>
      <c r="X28" s="63">
        <f t="shared" si="21"/>
        <v>-0.26513519270148145</v>
      </c>
      <c r="Y28" s="81">
        <f t="shared" si="22"/>
        <v>-7.4541989454818935E-2</v>
      </c>
      <c r="Z28" s="81">
        <f t="shared" si="23"/>
        <v>0.45271135928604722</v>
      </c>
      <c r="AA28" s="65">
        <f t="shared" si="24"/>
        <v>0.32204102875085416</v>
      </c>
      <c r="AB28" s="323"/>
      <c r="AC28" s="324"/>
      <c r="AD28" s="306"/>
      <c r="AE28" s="292"/>
    </row>
    <row r="29" spans="1:31" x14ac:dyDescent="0.45">
      <c r="A29" s="23"/>
      <c r="B29" s="48"/>
      <c r="C29" s="56" t="s">
        <v>37</v>
      </c>
      <c r="D29" s="12"/>
      <c r="E29" s="57"/>
      <c r="F29" s="114">
        <v>68370.551999999996</v>
      </c>
      <c r="G29" s="115">
        <v>11098.007</v>
      </c>
      <c r="H29" s="112">
        <v>9652.7790000000005</v>
      </c>
      <c r="I29" s="112">
        <v>9272.6769999999997</v>
      </c>
      <c r="J29" s="113">
        <v>13600.294</v>
      </c>
      <c r="K29" s="114">
        <v>43623.756999999998</v>
      </c>
      <c r="L29" s="115">
        <v>10594.424000000001</v>
      </c>
      <c r="M29" s="112">
        <v>9493.89</v>
      </c>
      <c r="N29" s="112">
        <v>10173.721</v>
      </c>
      <c r="O29" s="116">
        <v>12323.764999999999</v>
      </c>
      <c r="P29" s="114">
        <v>42585.8</v>
      </c>
      <c r="Q29" s="115">
        <v>7443.3779999999997</v>
      </c>
      <c r="R29" s="112">
        <v>7967.0010000000002</v>
      </c>
      <c r="S29" s="113">
        <v>20485.769</v>
      </c>
      <c r="T29" s="113">
        <v>46356.909</v>
      </c>
      <c r="U29" s="114">
        <v>82253.057000000001</v>
      </c>
      <c r="V29" s="113">
        <v>17477.744897</v>
      </c>
      <c r="W29" s="62">
        <f t="shared" si="20"/>
        <v>-0.62297432520792095</v>
      </c>
      <c r="X29" s="63">
        <f t="shared" si="21"/>
        <v>1.3480931503142797</v>
      </c>
      <c r="Y29" s="81">
        <f t="shared" si="22"/>
        <v>-0.36195107800212001</v>
      </c>
      <c r="Z29" s="81">
        <f t="shared" si="23"/>
        <v>-2.3793388542852845E-2</v>
      </c>
      <c r="AA29" s="65">
        <f t="shared" si="24"/>
        <v>0.93146675652447519</v>
      </c>
      <c r="AB29" s="323"/>
      <c r="AC29" s="324"/>
      <c r="AD29" s="306"/>
      <c r="AE29" s="292"/>
    </row>
    <row r="30" spans="1:31" x14ac:dyDescent="0.45">
      <c r="A30" s="23"/>
      <c r="B30" s="48"/>
      <c r="C30" s="56" t="s">
        <v>38</v>
      </c>
      <c r="D30" s="12"/>
      <c r="E30" s="57"/>
      <c r="F30" s="114">
        <v>46541.464999999997</v>
      </c>
      <c r="G30" s="115">
        <v>14611.312</v>
      </c>
      <c r="H30" s="112">
        <v>16046.296</v>
      </c>
      <c r="I30" s="112">
        <v>17879.835999999999</v>
      </c>
      <c r="J30" s="113">
        <v>10782.027</v>
      </c>
      <c r="K30" s="114">
        <v>59319.470999999998</v>
      </c>
      <c r="L30" s="115">
        <v>9200.4359999999997</v>
      </c>
      <c r="M30" s="112">
        <v>9887.7929999999997</v>
      </c>
      <c r="N30" s="112">
        <v>10960.644</v>
      </c>
      <c r="O30" s="116">
        <v>6764.2250000000004</v>
      </c>
      <c r="P30" s="114">
        <v>36813.097999999998</v>
      </c>
      <c r="Q30" s="115">
        <v>10027.334999999999</v>
      </c>
      <c r="R30" s="112">
        <v>27428.981</v>
      </c>
      <c r="S30" s="113">
        <v>70611.209000000003</v>
      </c>
      <c r="T30" s="113">
        <v>58959.502</v>
      </c>
      <c r="U30" s="114">
        <v>167027.027</v>
      </c>
      <c r="V30" s="113">
        <v>-53224.279748000001</v>
      </c>
      <c r="W30" s="62">
        <f t="shared" si="20"/>
        <v>-1.9027260737039469</v>
      </c>
      <c r="X30" s="63">
        <f t="shared" si="21"/>
        <v>-6.3079187788181015</v>
      </c>
      <c r="Y30" s="81">
        <f t="shared" si="22"/>
        <v>0.2745510052165312</v>
      </c>
      <c r="Z30" s="81">
        <f t="shared" si="23"/>
        <v>-0.37940953654155141</v>
      </c>
      <c r="AA30" s="65">
        <f t="shared" si="24"/>
        <v>3.5371630227915078</v>
      </c>
      <c r="AB30" s="323"/>
      <c r="AC30" s="324"/>
      <c r="AD30" s="306"/>
      <c r="AE30" s="292"/>
    </row>
    <row r="31" spans="1:31" x14ac:dyDescent="0.45">
      <c r="A31" s="23"/>
      <c r="B31" s="48"/>
      <c r="C31" s="56" t="s">
        <v>39</v>
      </c>
      <c r="D31" s="12"/>
      <c r="E31" s="57"/>
      <c r="F31" s="114">
        <v>45137.544000000111</v>
      </c>
      <c r="G31" s="115">
        <v>14201.792000000016</v>
      </c>
      <c r="H31" s="112">
        <v>15625.168000000005</v>
      </c>
      <c r="I31" s="112">
        <v>17984.296000000031</v>
      </c>
      <c r="J31" s="113">
        <v>15875.084000000003</v>
      </c>
      <c r="K31" s="114">
        <v>63686.3400000002</v>
      </c>
      <c r="L31" s="115">
        <v>15803.959000000032</v>
      </c>
      <c r="M31" s="112">
        <v>14521.834000000032</v>
      </c>
      <c r="N31" s="112">
        <v>15182.486999999994</v>
      </c>
      <c r="O31" s="116">
        <v>17644.332999999984</v>
      </c>
      <c r="P31" s="114">
        <v>63152.612999999896</v>
      </c>
      <c r="Q31" s="115">
        <v>19699.478999999992</v>
      </c>
      <c r="R31" s="112">
        <v>20866.657999999996</v>
      </c>
      <c r="S31" s="113">
        <v>25041.103999999992</v>
      </c>
      <c r="T31" s="113">
        <v>25144.660000000033</v>
      </c>
      <c r="U31" s="114">
        <v>90751.900999999838</v>
      </c>
      <c r="V31" s="113">
        <v>28783.103280999989</v>
      </c>
      <c r="W31" s="62">
        <f t="shared" si="20"/>
        <v>0.1447004366334621</v>
      </c>
      <c r="X31" s="63">
        <f t="shared" si="21"/>
        <v>0.46110987407331949</v>
      </c>
      <c r="Y31" s="81">
        <f t="shared" si="22"/>
        <v>0.41093941664172173</v>
      </c>
      <c r="Z31" s="81">
        <f t="shared" si="23"/>
        <v>-8.3805569608852437E-3</v>
      </c>
      <c r="AA31" s="65">
        <f t="shared" si="24"/>
        <v>0.4370252739977678</v>
      </c>
      <c r="AB31" s="292"/>
      <c r="AC31" s="306"/>
      <c r="AD31" s="306"/>
      <c r="AE31" s="292"/>
    </row>
    <row r="32" spans="1:31" s="36" customFormat="1" x14ac:dyDescent="0.45">
      <c r="A32" s="23"/>
      <c r="B32" s="88" t="s">
        <v>40</v>
      </c>
      <c r="C32" s="89"/>
      <c r="D32" s="89"/>
      <c r="E32" s="90"/>
      <c r="F32" s="93">
        <f t="shared" ref="F32:V32" si="25">F6-F25</f>
        <v>300251.46899999981</v>
      </c>
      <c r="G32" s="94">
        <f t="shared" si="25"/>
        <v>99118.883999999991</v>
      </c>
      <c r="H32" s="91">
        <f t="shared" si="25"/>
        <v>32143.965999999986</v>
      </c>
      <c r="I32" s="91">
        <f t="shared" si="25"/>
        <v>29655.986999999965</v>
      </c>
      <c r="J32" s="92">
        <f t="shared" si="25"/>
        <v>198377.45000000004</v>
      </c>
      <c r="K32" s="93">
        <f t="shared" si="25"/>
        <v>359296.28599999985</v>
      </c>
      <c r="L32" s="94">
        <f t="shared" si="25"/>
        <v>338937.20499999996</v>
      </c>
      <c r="M32" s="91">
        <f t="shared" si="25"/>
        <v>174776.348</v>
      </c>
      <c r="N32" s="91">
        <f t="shared" si="25"/>
        <v>167590.302</v>
      </c>
      <c r="O32" s="92">
        <f t="shared" si="25"/>
        <v>92566.898000000016</v>
      </c>
      <c r="P32" s="95">
        <f t="shared" si="25"/>
        <v>773870.75300000003</v>
      </c>
      <c r="Q32" s="94">
        <f t="shared" si="25"/>
        <v>227177.95699999999</v>
      </c>
      <c r="R32" s="91">
        <f t="shared" si="25"/>
        <v>174185.49399999995</v>
      </c>
      <c r="S32" s="92">
        <f t="shared" si="25"/>
        <v>195289.38999999996</v>
      </c>
      <c r="T32" s="92">
        <f t="shared" si="25"/>
        <v>42986.408999999985</v>
      </c>
      <c r="U32" s="95">
        <f t="shared" ref="U32" si="26">SUM(Q32:T32)</f>
        <v>639639.24999999988</v>
      </c>
      <c r="V32" s="92">
        <f t="shared" si="25"/>
        <v>311887.05029899999</v>
      </c>
      <c r="W32" s="96">
        <f t="shared" si="20"/>
        <v>6.2554804542756779</v>
      </c>
      <c r="X32" s="97">
        <f t="shared" si="21"/>
        <v>0.37287549557019739</v>
      </c>
      <c r="Y32" s="98">
        <f t="shared" si="22"/>
        <v>0.19665121771644056</v>
      </c>
      <c r="Z32" s="334">
        <f t="shared" si="23"/>
        <v>1.1538512452088088</v>
      </c>
      <c r="AA32" s="99">
        <f t="shared" si="24"/>
        <v>-0.17345467893654865</v>
      </c>
      <c r="AB32" s="7"/>
      <c r="AC32" s="321"/>
      <c r="AD32" s="321"/>
      <c r="AE32" s="293"/>
    </row>
    <row r="33" spans="1:31" s="129" customFormat="1" x14ac:dyDescent="0.45">
      <c r="A33" s="23"/>
      <c r="B33" s="348"/>
      <c r="C33" s="118" t="s">
        <v>41</v>
      </c>
      <c r="D33" s="119"/>
      <c r="E33" s="120"/>
      <c r="F33" s="123">
        <f t="shared" ref="F33:V33" si="27">F32/F6</f>
        <v>0.26807353941991696</v>
      </c>
      <c r="G33" s="124">
        <f t="shared" si="27"/>
        <v>0.38771262127494555</v>
      </c>
      <c r="H33" s="121">
        <f t="shared" si="27"/>
        <v>0.16115744821590677</v>
      </c>
      <c r="I33" s="121">
        <f t="shared" si="27"/>
        <v>0.12490708515197191</v>
      </c>
      <c r="J33" s="122">
        <f t="shared" si="27"/>
        <v>0.50228774016488831</v>
      </c>
      <c r="K33" s="123">
        <f t="shared" si="27"/>
        <v>0.33039361753485913</v>
      </c>
      <c r="L33" s="124">
        <f t="shared" si="27"/>
        <v>0.64974546681430823</v>
      </c>
      <c r="M33" s="121">
        <f t="shared" si="27"/>
        <v>0.40704887842730036</v>
      </c>
      <c r="N33" s="121">
        <f t="shared" si="27"/>
        <v>0.45692451357536806</v>
      </c>
      <c r="O33" s="122">
        <f t="shared" si="27"/>
        <v>0.2625054549622105</v>
      </c>
      <c r="P33" s="123">
        <f t="shared" si="27"/>
        <v>0.46327695089248566</v>
      </c>
      <c r="Q33" s="124">
        <f t="shared" si="27"/>
        <v>0.49280120895518825</v>
      </c>
      <c r="R33" s="121">
        <f t="shared" si="27"/>
        <v>0.37920154737913686</v>
      </c>
      <c r="S33" s="122">
        <f t="shared" si="27"/>
        <v>0.37416080588461809</v>
      </c>
      <c r="T33" s="122">
        <f t="shared" si="27"/>
        <v>9.6808473275470749E-2</v>
      </c>
      <c r="U33" s="123">
        <f t="shared" si="27"/>
        <v>0.33909434218104684</v>
      </c>
      <c r="V33" s="123">
        <f t="shared" si="27"/>
        <v>0.59633413788539591</v>
      </c>
      <c r="W33" s="125">
        <f>V33-T33</f>
        <v>0.49952566460992515</v>
      </c>
      <c r="X33" s="126">
        <f>V33-Q33</f>
        <v>0.10353292893020766</v>
      </c>
      <c r="Y33" s="127">
        <f>K33-F33</f>
        <v>6.2320078114942168E-2</v>
      </c>
      <c r="Z33" s="209">
        <f>P33-K33</f>
        <v>0.13288333335762653</v>
      </c>
      <c r="AA33" s="128">
        <f>U33-P33</f>
        <v>-0.12418260871143882</v>
      </c>
      <c r="AC33" s="326"/>
      <c r="AD33" s="326"/>
      <c r="AE33" s="296"/>
    </row>
    <row r="34" spans="1:31" s="36" customFormat="1" x14ac:dyDescent="0.45">
      <c r="A34" s="23"/>
      <c r="B34" s="37"/>
      <c r="C34" s="130" t="s">
        <v>14</v>
      </c>
      <c r="D34" s="130"/>
      <c r="E34" s="131"/>
      <c r="F34" s="133">
        <v>305830.21099999984</v>
      </c>
      <c r="G34" s="134">
        <v>106165.40199999999</v>
      </c>
      <c r="H34" s="132">
        <v>41743.860999999983</v>
      </c>
      <c r="I34" s="132">
        <v>39543.601999999963</v>
      </c>
      <c r="J34" s="135">
        <v>209455.57100000005</v>
      </c>
      <c r="K34" s="133">
        <v>396908.43499999982</v>
      </c>
      <c r="L34" s="134">
        <v>348947.28099999996</v>
      </c>
      <c r="M34" s="132">
        <v>185479.416</v>
      </c>
      <c r="N34" s="132">
        <v>178393.421</v>
      </c>
      <c r="O34" s="135">
        <v>105203.57800000002</v>
      </c>
      <c r="P34" s="136">
        <v>818023.696</v>
      </c>
      <c r="Q34" s="134">
        <v>242089.223</v>
      </c>
      <c r="R34" s="132">
        <v>190761.00599999996</v>
      </c>
      <c r="S34" s="135">
        <v>212724.52099999998</v>
      </c>
      <c r="T34" s="135">
        <v>61612.087999999989</v>
      </c>
      <c r="U34" s="136">
        <v>707186.83799999987</v>
      </c>
      <c r="V34" s="135">
        <v>331297.25637099997</v>
      </c>
      <c r="W34" s="96">
        <f>IFERROR(IF(T34&lt;0,-(V34/T34-1),(V34/T34-1)),"-")</f>
        <v>4.3771470360004683</v>
      </c>
      <c r="X34" s="97">
        <f>IFERROR(IF(Q34&lt;0,-(V34/Q34-1),(V34/Q34-1)),"-")</f>
        <v>0.36849237758510212</v>
      </c>
      <c r="Y34" s="98">
        <f>IFERROR(IF(F34&lt;0,-(K34/F34-1),(K34/F34)-1),"-")</f>
        <v>0.29780649760595446</v>
      </c>
      <c r="Z34" s="334">
        <f>IFERROR(IF(K34&lt;0,-(P34/K34-1),(P34/K34-1)),"-")</f>
        <v>1.0609884393109468</v>
      </c>
      <c r="AA34" s="99">
        <f>IFERROR(IF(P34&lt;0,-(U34/P34-1),(U34/P34-1)),"-")</f>
        <v>-0.13549345641449506</v>
      </c>
      <c r="AB34" s="292"/>
      <c r="AC34" s="306"/>
      <c r="AD34" s="306"/>
      <c r="AE34" s="292"/>
    </row>
    <row r="35" spans="1:31" s="129" customFormat="1" x14ac:dyDescent="0.45">
      <c r="A35" s="23"/>
      <c r="B35" s="348"/>
      <c r="C35" s="118" t="s">
        <v>15</v>
      </c>
      <c r="D35" s="119"/>
      <c r="E35" s="120"/>
      <c r="F35" s="123">
        <f t="shared" ref="F35:V35" si="28">F34/F6</f>
        <v>0.27305440801793385</v>
      </c>
      <c r="G35" s="124">
        <f t="shared" si="28"/>
        <v>0.41527572382804817</v>
      </c>
      <c r="H35" s="121">
        <f t="shared" si="28"/>
        <v>0.20928761925144865</v>
      </c>
      <c r="I35" s="121">
        <f t="shared" si="28"/>
        <v>0.16655240853152814</v>
      </c>
      <c r="J35" s="122">
        <f t="shared" si="28"/>
        <v>0.53033732121537158</v>
      </c>
      <c r="K35" s="123">
        <f t="shared" si="28"/>
        <v>0.36498015364887321</v>
      </c>
      <c r="L35" s="124">
        <f t="shared" si="28"/>
        <v>0.66893486652469614</v>
      </c>
      <c r="M35" s="121">
        <f t="shared" si="28"/>
        <v>0.43197600314975493</v>
      </c>
      <c r="N35" s="121">
        <f t="shared" si="28"/>
        <v>0.48637854423981441</v>
      </c>
      <c r="O35" s="122">
        <f t="shared" si="28"/>
        <v>0.29834113169204829</v>
      </c>
      <c r="P35" s="123">
        <f t="shared" si="28"/>
        <v>0.4897090659797575</v>
      </c>
      <c r="Q35" s="124">
        <f t="shared" si="28"/>
        <v>0.52514717248479426</v>
      </c>
      <c r="R35" s="121">
        <f t="shared" si="28"/>
        <v>0.41528641101882352</v>
      </c>
      <c r="S35" s="122">
        <f t="shared" si="28"/>
        <v>0.40756529685908366</v>
      </c>
      <c r="T35" s="122">
        <f t="shared" si="28"/>
        <v>0.13875483701357685</v>
      </c>
      <c r="U35" s="123">
        <f t="shared" si="28"/>
        <v>0.37490359703646164</v>
      </c>
      <c r="V35" s="123">
        <f t="shared" si="28"/>
        <v>0.63344683138462032</v>
      </c>
      <c r="W35" s="125">
        <f>V35-T35</f>
        <v>0.4946919943710435</v>
      </c>
      <c r="X35" s="126">
        <f>V35-Q35</f>
        <v>0.10829965889982607</v>
      </c>
      <c r="Y35" s="127">
        <f>K35-F35</f>
        <v>9.1925745630939359E-2</v>
      </c>
      <c r="Z35" s="209">
        <f>P35-K35</f>
        <v>0.12472891233088429</v>
      </c>
      <c r="AA35" s="128">
        <f>U35-P35</f>
        <v>-0.11480546894329585</v>
      </c>
      <c r="AC35" s="326"/>
      <c r="AD35" s="326"/>
      <c r="AE35" s="296"/>
    </row>
    <row r="36" spans="1:31" s="36" customFormat="1" x14ac:dyDescent="0.45">
      <c r="A36" s="23"/>
      <c r="B36" s="37"/>
      <c r="C36" s="130" t="s">
        <v>42</v>
      </c>
      <c r="D36" s="130"/>
      <c r="E36" s="131"/>
      <c r="F36" s="133">
        <v>352371.67599999986</v>
      </c>
      <c r="G36" s="134">
        <v>120776.71399999999</v>
      </c>
      <c r="H36" s="132">
        <v>57790.156999999985</v>
      </c>
      <c r="I36" s="132">
        <v>57423.437999999966</v>
      </c>
      <c r="J36" s="135">
        <v>220237.59800000006</v>
      </c>
      <c r="K36" s="133">
        <v>456227.90599999984</v>
      </c>
      <c r="L36" s="134">
        <v>358147.71699999995</v>
      </c>
      <c r="M36" s="132">
        <v>195367.209</v>
      </c>
      <c r="N36" s="132">
        <v>189354.065</v>
      </c>
      <c r="O36" s="135">
        <v>111967.80300000003</v>
      </c>
      <c r="P36" s="136">
        <v>854836.79399999999</v>
      </c>
      <c r="Q36" s="134">
        <v>252116.55799999999</v>
      </c>
      <c r="R36" s="132">
        <v>218189.98699999996</v>
      </c>
      <c r="S36" s="135">
        <v>283335.73</v>
      </c>
      <c r="T36" s="135">
        <v>120571.59</v>
      </c>
      <c r="U36" s="136">
        <v>874213.86499999987</v>
      </c>
      <c r="V36" s="135">
        <v>278072.976623</v>
      </c>
      <c r="W36" s="96">
        <f>IFERROR(IF(T36&lt;0,-(V36/T36-1),(V36/T36-1)),"-")</f>
        <v>1.3062893723388735</v>
      </c>
      <c r="X36" s="97">
        <f>IFERROR(IF(Q36&lt;0,-(V36/Q36-1),(V36/Q36-1)),"-")</f>
        <v>0.10295404168971722</v>
      </c>
      <c r="Y36" s="98">
        <f>IFERROR(IF(F36&lt;0,-(K36/F36-1),(K36/F36)-1),"-")</f>
        <v>0.29473489804555131</v>
      </c>
      <c r="Z36" s="334">
        <f>IFERROR(IF(K36&lt;0,-(P36/K36-1),(P36/K36-1)),"-")</f>
        <v>0.87370562553882936</v>
      </c>
      <c r="AA36" s="99">
        <f>IFERROR(IF(P36&lt;0,-(U36/P36-1),(U36/P36-1)),"-")</f>
        <v>2.2667567816459622E-2</v>
      </c>
      <c r="AB36" s="292"/>
      <c r="AC36" s="306"/>
      <c r="AD36" s="306"/>
      <c r="AE36" s="292"/>
    </row>
    <row r="37" spans="1:31" s="129" customFormat="1" x14ac:dyDescent="0.45">
      <c r="A37" s="23"/>
      <c r="B37" s="117"/>
      <c r="C37" s="118" t="s">
        <v>16</v>
      </c>
      <c r="D37" s="119"/>
      <c r="E37" s="120"/>
      <c r="F37" s="123">
        <f t="shared" ref="F37:V37" si="29">F36/F6</f>
        <v>0.31460802736871279</v>
      </c>
      <c r="G37" s="124">
        <f t="shared" si="29"/>
        <v>0.47242921312465963</v>
      </c>
      <c r="H37" s="121">
        <f t="shared" si="29"/>
        <v>0.28973755864838285</v>
      </c>
      <c r="I37" s="121">
        <f t="shared" si="29"/>
        <v>0.24185990707323224</v>
      </c>
      <c r="J37" s="122">
        <f t="shared" si="29"/>
        <v>0.55763719817329604</v>
      </c>
      <c r="K37" s="123">
        <f t="shared" si="29"/>
        <v>0.41952782190376908</v>
      </c>
      <c r="L37" s="124">
        <f t="shared" si="29"/>
        <v>0.68657217955946659</v>
      </c>
      <c r="M37" s="121">
        <f t="shared" si="29"/>
        <v>0.45500437682175382</v>
      </c>
      <c r="N37" s="121">
        <f t="shared" si="29"/>
        <v>0.51626205699923877</v>
      </c>
      <c r="O37" s="122">
        <f t="shared" si="29"/>
        <v>0.31752343119064186</v>
      </c>
      <c r="P37" s="123">
        <f t="shared" si="29"/>
        <v>0.51174719021204296</v>
      </c>
      <c r="Q37" s="124">
        <f t="shared" si="29"/>
        <v>0.54689876703143714</v>
      </c>
      <c r="R37" s="121">
        <f t="shared" si="29"/>
        <v>0.47499925965725809</v>
      </c>
      <c r="S37" s="122">
        <f t="shared" si="29"/>
        <v>0.54285143229085087</v>
      </c>
      <c r="T37" s="122">
        <f t="shared" si="29"/>
        <v>0.27153586028309601</v>
      </c>
      <c r="U37" s="123">
        <f t="shared" si="29"/>
        <v>0.46345025805987594</v>
      </c>
      <c r="V37" s="123">
        <f t="shared" si="29"/>
        <v>0.53168096791684671</v>
      </c>
      <c r="W37" s="125">
        <f>V37-T37</f>
        <v>0.26014510763375071</v>
      </c>
      <c r="X37" s="126">
        <f>V37-Q37</f>
        <v>-1.5217799114590425E-2</v>
      </c>
      <c r="Y37" s="127">
        <f>K37-F37</f>
        <v>0.10491979453505629</v>
      </c>
      <c r="Z37" s="209">
        <f>P37-K37</f>
        <v>9.2219368308273875E-2</v>
      </c>
      <c r="AA37" s="128">
        <f>U37-P37</f>
        <v>-4.8296932152167016E-2</v>
      </c>
      <c r="AC37" s="326"/>
      <c r="AD37" s="326"/>
      <c r="AE37" s="296"/>
    </row>
    <row r="38" spans="1:31" x14ac:dyDescent="0.45">
      <c r="A38" s="23"/>
      <c r="B38" s="88" t="s">
        <v>43</v>
      </c>
      <c r="C38" s="137"/>
      <c r="D38" s="137"/>
      <c r="E38" s="138"/>
      <c r="F38" s="141">
        <f t="shared" ref="F38:P38" si="30">F39-F42</f>
        <v>60559.554999999993</v>
      </c>
      <c r="G38" s="142">
        <f t="shared" si="30"/>
        <v>11506.214</v>
      </c>
      <c r="H38" s="139">
        <f t="shared" si="30"/>
        <v>4174.3410000000003</v>
      </c>
      <c r="I38" s="139">
        <f t="shared" si="30"/>
        <v>9050.3139999999985</v>
      </c>
      <c r="J38" s="140">
        <f t="shared" si="30"/>
        <v>-22181.945</v>
      </c>
      <c r="K38" s="141">
        <f t="shared" si="30"/>
        <v>2548.9230000000025</v>
      </c>
      <c r="L38" s="142">
        <f t="shared" si="30"/>
        <v>30734.699000000001</v>
      </c>
      <c r="M38" s="139">
        <f t="shared" si="30"/>
        <v>-17825.698</v>
      </c>
      <c r="N38" s="139">
        <f t="shared" si="30"/>
        <v>-25133.742000000002</v>
      </c>
      <c r="O38" s="140">
        <f t="shared" si="30"/>
        <v>-94877.558000000005</v>
      </c>
      <c r="P38" s="141">
        <f t="shared" si="30"/>
        <v>-107102.299</v>
      </c>
      <c r="Q38" s="142">
        <f>Q39-Q42</f>
        <v>44199.773000000001</v>
      </c>
      <c r="R38" s="139">
        <f>R39-R42</f>
        <v>-2364.9239999999991</v>
      </c>
      <c r="S38" s="140">
        <f>S39-S42</f>
        <v>74657.760999999984</v>
      </c>
      <c r="T38" s="140">
        <f>T39-T42</f>
        <v>-5746.0560000000005</v>
      </c>
      <c r="U38" s="141">
        <f t="shared" ref="U38:U45" si="31">SUM(Q38:T38)</f>
        <v>110746.55399999999</v>
      </c>
      <c r="V38" s="140">
        <f>V39-V42</f>
        <v>17755.934239000006</v>
      </c>
      <c r="W38" s="96">
        <f t="shared" ref="W38:W46" si="32">IFERROR(IF(T38&lt;0,-(V38/T38-1),(V38/T38-1)),"-")</f>
        <v>4.0901081087619069</v>
      </c>
      <c r="X38" s="97">
        <f t="shared" ref="X38:X46" si="33">IFERROR(IF(Q38&lt;0,-(V38/Q38-1),(V38/Q38-1)),"-")</f>
        <v>-0.59827996765956226</v>
      </c>
      <c r="Y38" s="143">
        <f t="shared" ref="Y38:Y46" si="34">IFERROR(IF(F38&lt;0,-(K38/F38-1),(K38/F38)-1),"-")</f>
        <v>-0.95791047341744828</v>
      </c>
      <c r="Z38" s="336">
        <f t="shared" ref="Z38:Z46" si="35">IFERROR(IF(K38&lt;0,-(P38/K38-1),(P38/K38-1)),"-")</f>
        <v>-43.018648268307786</v>
      </c>
      <c r="AA38" s="144">
        <f t="shared" ref="AA38:AA46" si="36">IFERROR(IF(P38&lt;0,-(U38/P38-1),(U38/P38-1)),"-")</f>
        <v>2.0340259269317831</v>
      </c>
      <c r="AB38" s="292"/>
      <c r="AC38" s="306"/>
      <c r="AD38" s="306"/>
      <c r="AE38" s="292"/>
    </row>
    <row r="39" spans="1:31" x14ac:dyDescent="0.45">
      <c r="A39" s="23"/>
      <c r="B39" s="48"/>
      <c r="C39" s="145" t="s">
        <v>44</v>
      </c>
      <c r="D39" s="50"/>
      <c r="E39" s="51"/>
      <c r="F39" s="148">
        <f t="shared" ref="F39:P39" si="37">SUM(F40:F41)</f>
        <v>169638.321</v>
      </c>
      <c r="G39" s="149">
        <f t="shared" si="37"/>
        <v>15457.244000000001</v>
      </c>
      <c r="H39" s="146">
        <f t="shared" si="37"/>
        <v>10833.893</v>
      </c>
      <c r="I39" s="146">
        <f t="shared" si="37"/>
        <v>12969.403999999999</v>
      </c>
      <c r="J39" s="147">
        <f t="shared" si="37"/>
        <v>2785.7850000000003</v>
      </c>
      <c r="K39" s="148">
        <f t="shared" si="37"/>
        <v>42046.325000000004</v>
      </c>
      <c r="L39" s="149">
        <f t="shared" si="37"/>
        <v>38409.144</v>
      </c>
      <c r="M39" s="146">
        <f t="shared" si="37"/>
        <v>1064.4460000000001</v>
      </c>
      <c r="N39" s="146">
        <f t="shared" si="37"/>
        <v>239.53399999999999</v>
      </c>
      <c r="O39" s="147">
        <f t="shared" si="37"/>
        <v>11834.496999999999</v>
      </c>
      <c r="P39" s="148">
        <f t="shared" si="37"/>
        <v>51547.62</v>
      </c>
      <c r="Q39" s="149">
        <f>SUM(Q40:Q41)</f>
        <v>53682.002</v>
      </c>
      <c r="R39" s="146">
        <f>SUM(R40:R41)</f>
        <v>5360.2520000000004</v>
      </c>
      <c r="S39" s="147">
        <f>SUM(S40:S41)</f>
        <v>86339.856999999989</v>
      </c>
      <c r="T39" s="147">
        <f>SUM(T40:T41)</f>
        <v>23933.165000000001</v>
      </c>
      <c r="U39" s="148">
        <f t="shared" si="31"/>
        <v>169315.27599999998</v>
      </c>
      <c r="V39" s="147">
        <f>SUM(V40:V41)</f>
        <v>43688.508037000007</v>
      </c>
      <c r="W39" s="150">
        <f t="shared" si="32"/>
        <v>0.82543796597733743</v>
      </c>
      <c r="X39" s="151">
        <f t="shared" si="33"/>
        <v>-0.18616097743523041</v>
      </c>
      <c r="Y39" s="152">
        <f t="shared" si="34"/>
        <v>-0.75214135136364613</v>
      </c>
      <c r="Z39" s="337">
        <f t="shared" si="35"/>
        <v>0.22597206771340894</v>
      </c>
      <c r="AA39" s="153">
        <f t="shared" si="36"/>
        <v>2.2846380880436374</v>
      </c>
      <c r="AB39" s="292"/>
      <c r="AC39" s="306"/>
      <c r="AD39" s="306"/>
      <c r="AE39" s="292"/>
    </row>
    <row r="40" spans="1:31" x14ac:dyDescent="0.45">
      <c r="A40" s="23"/>
      <c r="B40" s="48"/>
      <c r="C40" s="154"/>
      <c r="D40" s="101" t="s">
        <v>102</v>
      </c>
      <c r="E40" s="103"/>
      <c r="F40" s="106">
        <v>164576.37299999999</v>
      </c>
      <c r="G40" s="107">
        <v>14454.894</v>
      </c>
      <c r="H40" s="104">
        <v>8012.0290000000005</v>
      </c>
      <c r="I40" s="104">
        <v>11226.361999999999</v>
      </c>
      <c r="J40" s="105">
        <v>2668.53</v>
      </c>
      <c r="K40" s="106">
        <v>36361.815000000002</v>
      </c>
      <c r="L40" s="107">
        <v>37442.853000000003</v>
      </c>
      <c r="M40" s="104">
        <v>93.164000000000001</v>
      </c>
      <c r="N40" s="104">
        <v>-659.08299999999997</v>
      </c>
      <c r="O40" s="105">
        <v>11210.564</v>
      </c>
      <c r="P40" s="155">
        <v>48087.497000000003</v>
      </c>
      <c r="Q40" s="107">
        <v>52836.438999999998</v>
      </c>
      <c r="R40" s="104">
        <v>4697.3580000000002</v>
      </c>
      <c r="S40" s="105">
        <v>82299.695999999996</v>
      </c>
      <c r="T40" s="105">
        <v>18606.04</v>
      </c>
      <c r="U40" s="155">
        <v>158439.533</v>
      </c>
      <c r="V40" s="105">
        <v>37023.265870000003</v>
      </c>
      <c r="W40" s="108">
        <f t="shared" si="32"/>
        <v>0.9898519980608449</v>
      </c>
      <c r="X40" s="109">
        <f t="shared" si="33"/>
        <v>-0.29928536875848122</v>
      </c>
      <c r="Y40" s="110">
        <f t="shared" si="34"/>
        <v>-0.77905810939216646</v>
      </c>
      <c r="Z40" s="335">
        <f t="shared" si="35"/>
        <v>0.32247240683667733</v>
      </c>
      <c r="AA40" s="111">
        <f t="shared" si="36"/>
        <v>2.294817632117554</v>
      </c>
      <c r="AB40" s="292"/>
      <c r="AC40" s="306"/>
      <c r="AD40" s="306"/>
      <c r="AE40" s="292"/>
    </row>
    <row r="41" spans="1:31" x14ac:dyDescent="0.45">
      <c r="A41" s="23"/>
      <c r="B41" s="48"/>
      <c r="C41" s="154"/>
      <c r="D41" s="156" t="s">
        <v>103</v>
      </c>
      <c r="E41" s="157"/>
      <c r="F41" s="160">
        <v>5061.9480000000003</v>
      </c>
      <c r="G41" s="161">
        <v>1002.35</v>
      </c>
      <c r="H41" s="158">
        <v>2821.864</v>
      </c>
      <c r="I41" s="158">
        <v>1743.0419999999999</v>
      </c>
      <c r="J41" s="159">
        <v>117.255</v>
      </c>
      <c r="K41" s="160">
        <v>5684.51</v>
      </c>
      <c r="L41" s="161">
        <v>966.29100000000005</v>
      </c>
      <c r="M41" s="158">
        <v>971.28200000000004</v>
      </c>
      <c r="N41" s="158">
        <v>898.61699999999996</v>
      </c>
      <c r="O41" s="159">
        <v>623.93299999999999</v>
      </c>
      <c r="P41" s="160">
        <v>3460.123</v>
      </c>
      <c r="Q41" s="161">
        <v>845.56299999999999</v>
      </c>
      <c r="R41" s="158">
        <v>662.89400000000001</v>
      </c>
      <c r="S41" s="159">
        <v>4040.1610000000001</v>
      </c>
      <c r="T41" s="159">
        <v>5327.125</v>
      </c>
      <c r="U41" s="160">
        <v>10875.743</v>
      </c>
      <c r="V41" s="159">
        <v>6665.2421670000003</v>
      </c>
      <c r="W41" s="162">
        <f t="shared" si="32"/>
        <v>0.25118936893727861</v>
      </c>
      <c r="X41" s="163">
        <f t="shared" si="33"/>
        <v>6.8826085897798279</v>
      </c>
      <c r="Y41" s="164">
        <f t="shared" si="34"/>
        <v>0.12298862019127821</v>
      </c>
      <c r="Z41" s="338">
        <f t="shared" si="35"/>
        <v>-0.39130672652524146</v>
      </c>
      <c r="AA41" s="165">
        <f t="shared" si="36"/>
        <v>2.1431665868525482</v>
      </c>
      <c r="AB41" s="292"/>
      <c r="AC41" s="306"/>
      <c r="AD41" s="306"/>
      <c r="AE41" s="292"/>
    </row>
    <row r="42" spans="1:31" x14ac:dyDescent="0.45">
      <c r="A42" s="23"/>
      <c r="B42" s="48"/>
      <c r="C42" s="145" t="s">
        <v>45</v>
      </c>
      <c r="D42" s="50"/>
      <c r="E42" s="51"/>
      <c r="F42" s="148">
        <f t="shared" ref="F42:P42" si="38">SUM(F43:F44)</f>
        <v>109078.766</v>
      </c>
      <c r="G42" s="149">
        <f t="shared" si="38"/>
        <v>3951.0299999999997</v>
      </c>
      <c r="H42" s="146">
        <f t="shared" si="38"/>
        <v>6659.5519999999997</v>
      </c>
      <c r="I42" s="146">
        <f t="shared" si="38"/>
        <v>3919.09</v>
      </c>
      <c r="J42" s="147">
        <f t="shared" si="38"/>
        <v>24967.73</v>
      </c>
      <c r="K42" s="148">
        <f t="shared" si="38"/>
        <v>39497.402000000002</v>
      </c>
      <c r="L42" s="149">
        <f t="shared" si="38"/>
        <v>7674.4449999999997</v>
      </c>
      <c r="M42" s="146">
        <f t="shared" si="38"/>
        <v>18890.144</v>
      </c>
      <c r="N42" s="146">
        <f t="shared" si="38"/>
        <v>25373.276000000002</v>
      </c>
      <c r="O42" s="147">
        <f t="shared" si="38"/>
        <v>106712.05500000001</v>
      </c>
      <c r="P42" s="166">
        <f t="shared" si="38"/>
        <v>158649.91899999999</v>
      </c>
      <c r="Q42" s="149">
        <f>SUM(Q43:Q44)</f>
        <v>9482.2289999999994</v>
      </c>
      <c r="R42" s="146">
        <f>SUM(R43:R44)</f>
        <v>7725.1759999999995</v>
      </c>
      <c r="S42" s="147">
        <f>SUM(S43:S44)</f>
        <v>11682.096</v>
      </c>
      <c r="T42" s="147">
        <f>SUM(T43:T44)</f>
        <v>29679.221000000001</v>
      </c>
      <c r="U42" s="166">
        <f t="shared" si="31"/>
        <v>58568.721999999994</v>
      </c>
      <c r="V42" s="147">
        <f>SUM(V43:V44)</f>
        <v>25932.573798000001</v>
      </c>
      <c r="W42" s="167">
        <f t="shared" si="32"/>
        <v>-0.12623805732636983</v>
      </c>
      <c r="X42" s="168">
        <f t="shared" si="33"/>
        <v>1.7348605267812034</v>
      </c>
      <c r="Y42" s="169">
        <f t="shared" si="34"/>
        <v>-0.63790017573172764</v>
      </c>
      <c r="Z42" s="339">
        <f t="shared" si="35"/>
        <v>3.0167178337451155</v>
      </c>
      <c r="AA42" s="170">
        <f t="shared" si="36"/>
        <v>-0.63083043238112213</v>
      </c>
      <c r="AB42" s="292"/>
      <c r="AC42" s="306"/>
      <c r="AD42" s="306"/>
      <c r="AE42" s="292"/>
    </row>
    <row r="43" spans="1:31" x14ac:dyDescent="0.45">
      <c r="A43" s="23"/>
      <c r="B43" s="48"/>
      <c r="C43" s="154"/>
      <c r="D43" s="101" t="s">
        <v>104</v>
      </c>
      <c r="E43" s="103"/>
      <c r="F43" s="106">
        <v>100861.113</v>
      </c>
      <c r="G43" s="107">
        <v>1405.559</v>
      </c>
      <c r="H43" s="104">
        <v>4387.6459999999997</v>
      </c>
      <c r="I43" s="104">
        <v>839.54700000000003</v>
      </c>
      <c r="J43" s="105">
        <v>24098.039000000001</v>
      </c>
      <c r="K43" s="155">
        <v>30730.791000000001</v>
      </c>
      <c r="L43" s="107">
        <v>6220.3729999999996</v>
      </c>
      <c r="M43" s="104">
        <v>17505.975999999999</v>
      </c>
      <c r="N43" s="104">
        <v>23920.019</v>
      </c>
      <c r="O43" s="105">
        <v>105296.39200000001</v>
      </c>
      <c r="P43" s="171">
        <v>152942.76</v>
      </c>
      <c r="Q43" s="107">
        <v>7772.982</v>
      </c>
      <c r="R43" s="104">
        <v>5665.866</v>
      </c>
      <c r="S43" s="105">
        <v>9919.5619999999999</v>
      </c>
      <c r="T43" s="105">
        <v>28227.129000000001</v>
      </c>
      <c r="U43" s="171">
        <v>51585.539000000004</v>
      </c>
      <c r="V43" s="105">
        <v>24279.338356</v>
      </c>
      <c r="W43" s="62">
        <f t="shared" si="32"/>
        <v>-0.13985802962816374</v>
      </c>
      <c r="X43" s="63">
        <f t="shared" si="33"/>
        <v>2.1235552013371444</v>
      </c>
      <c r="Y43" s="64">
        <f t="shared" si="34"/>
        <v>-0.69531576555178409</v>
      </c>
      <c r="Z43" s="81">
        <f t="shared" si="35"/>
        <v>3.9768572504365407</v>
      </c>
      <c r="AA43" s="65">
        <f t="shared" si="36"/>
        <v>-0.6627134295209528</v>
      </c>
      <c r="AB43" s="292"/>
      <c r="AC43" s="306"/>
      <c r="AD43" s="306"/>
      <c r="AE43" s="292"/>
    </row>
    <row r="44" spans="1:31" x14ac:dyDescent="0.45">
      <c r="A44" s="23"/>
      <c r="B44" s="172"/>
      <c r="C44" s="173"/>
      <c r="D44" s="174" t="s">
        <v>105</v>
      </c>
      <c r="E44" s="175"/>
      <c r="F44" s="178">
        <v>8217.6530000000002</v>
      </c>
      <c r="G44" s="179">
        <v>2545.471</v>
      </c>
      <c r="H44" s="176">
        <v>2271.9059999999999</v>
      </c>
      <c r="I44" s="176">
        <v>3079.5430000000001</v>
      </c>
      <c r="J44" s="177">
        <v>869.69100000000003</v>
      </c>
      <c r="K44" s="178">
        <v>8766.6110000000008</v>
      </c>
      <c r="L44" s="179">
        <v>1454.0719999999999</v>
      </c>
      <c r="M44" s="176">
        <v>1384.1679999999999</v>
      </c>
      <c r="N44" s="176">
        <v>1453.2570000000001</v>
      </c>
      <c r="O44" s="177">
        <v>1415.663</v>
      </c>
      <c r="P44" s="85">
        <v>5707.1589999999997</v>
      </c>
      <c r="Q44" s="179">
        <v>1709.2470000000001</v>
      </c>
      <c r="R44" s="176">
        <v>2059.31</v>
      </c>
      <c r="S44" s="177">
        <v>1762.5340000000001</v>
      </c>
      <c r="T44" s="177">
        <v>1452.0920000000001</v>
      </c>
      <c r="U44" s="85">
        <v>6983.1830000000009</v>
      </c>
      <c r="V44" s="177">
        <v>1653.2354419999999</v>
      </c>
      <c r="W44" s="62">
        <f t="shared" si="32"/>
        <v>0.13851976458791859</v>
      </c>
      <c r="X44" s="63">
        <f t="shared" si="33"/>
        <v>-3.2769727254165271E-2</v>
      </c>
      <c r="Y44" s="64">
        <f t="shared" si="34"/>
        <v>6.6802285275370021E-2</v>
      </c>
      <c r="Z44" s="81">
        <f t="shared" si="35"/>
        <v>-0.34898913616675831</v>
      </c>
      <c r="AA44" s="65">
        <f t="shared" si="36"/>
        <v>0.22358304718687561</v>
      </c>
      <c r="AB44" s="292"/>
      <c r="AC44" s="306"/>
      <c r="AD44" s="306"/>
      <c r="AE44" s="292"/>
    </row>
    <row r="45" spans="1:31" s="36" customFormat="1" x14ac:dyDescent="0.45">
      <c r="A45" s="23"/>
      <c r="B45" s="37" t="s">
        <v>46</v>
      </c>
      <c r="C45" s="38"/>
      <c r="D45" s="38"/>
      <c r="E45" s="39"/>
      <c r="F45" s="182">
        <f t="shared" ref="F45:V45" si="39">F32+F38</f>
        <v>360811.0239999998</v>
      </c>
      <c r="G45" s="183">
        <f t="shared" si="39"/>
        <v>110625.098</v>
      </c>
      <c r="H45" s="180">
        <f t="shared" si="39"/>
        <v>36318.306999999986</v>
      </c>
      <c r="I45" s="180">
        <f t="shared" si="39"/>
        <v>38706.300999999963</v>
      </c>
      <c r="J45" s="181">
        <f t="shared" si="39"/>
        <v>176195.50500000003</v>
      </c>
      <c r="K45" s="182">
        <f t="shared" si="39"/>
        <v>361845.20899999986</v>
      </c>
      <c r="L45" s="183">
        <f t="shared" si="39"/>
        <v>369671.90399999998</v>
      </c>
      <c r="M45" s="180">
        <f t="shared" si="39"/>
        <v>156950.65</v>
      </c>
      <c r="N45" s="180">
        <f t="shared" si="39"/>
        <v>142456.56</v>
      </c>
      <c r="O45" s="181">
        <f t="shared" si="39"/>
        <v>-2310.6599999999889</v>
      </c>
      <c r="P45" s="184">
        <f t="shared" si="39"/>
        <v>666768.45400000003</v>
      </c>
      <c r="Q45" s="183">
        <f t="shared" si="39"/>
        <v>271377.73</v>
      </c>
      <c r="R45" s="180">
        <f t="shared" si="39"/>
        <v>171820.56999999995</v>
      </c>
      <c r="S45" s="181">
        <f t="shared" si="39"/>
        <v>269947.15099999995</v>
      </c>
      <c r="T45" s="181">
        <f t="shared" si="39"/>
        <v>37240.352999999988</v>
      </c>
      <c r="U45" s="184">
        <f t="shared" si="31"/>
        <v>750385.80399999989</v>
      </c>
      <c r="V45" s="181">
        <f t="shared" si="39"/>
        <v>329642.98453800002</v>
      </c>
      <c r="W45" s="96">
        <f t="shared" si="32"/>
        <v>7.8517685248042657</v>
      </c>
      <c r="X45" s="97">
        <f t="shared" si="33"/>
        <v>0.21470167997204492</v>
      </c>
      <c r="Y45" s="98">
        <f t="shared" si="34"/>
        <v>2.866278830771174E-3</v>
      </c>
      <c r="Z45" s="334">
        <f t="shared" si="35"/>
        <v>0.84268973974448924</v>
      </c>
      <c r="AA45" s="99">
        <f t="shared" si="36"/>
        <v>0.1254068777524977</v>
      </c>
      <c r="AB45" s="7"/>
      <c r="AC45" s="321"/>
      <c r="AD45" s="321"/>
      <c r="AE45" s="293"/>
    </row>
    <row r="46" spans="1:31" x14ac:dyDescent="0.45">
      <c r="A46" s="23"/>
      <c r="B46" s="48"/>
      <c r="C46" s="101" t="s">
        <v>47</v>
      </c>
      <c r="D46" s="102"/>
      <c r="E46" s="103"/>
      <c r="F46" s="106">
        <v>109803.912</v>
      </c>
      <c r="G46" s="107">
        <v>17326.59</v>
      </c>
      <c r="H46" s="104">
        <v>15943.851000000001</v>
      </c>
      <c r="I46" s="104">
        <v>8763.7530000000006</v>
      </c>
      <c r="J46" s="105">
        <v>40951.642</v>
      </c>
      <c r="K46" s="106">
        <v>82985.837</v>
      </c>
      <c r="L46" s="107">
        <v>85908.620999999999</v>
      </c>
      <c r="M46" s="104">
        <v>35755.182000000001</v>
      </c>
      <c r="N46" s="104">
        <v>32477.017</v>
      </c>
      <c r="O46" s="105">
        <v>-43639.557000000001</v>
      </c>
      <c r="P46" s="106">
        <v>110501.264</v>
      </c>
      <c r="Q46" s="107">
        <v>77359.592999999993</v>
      </c>
      <c r="R46" s="104">
        <v>30513.023000000001</v>
      </c>
      <c r="S46" s="105">
        <v>91635.744000000006</v>
      </c>
      <c r="T46" s="105">
        <v>30999.821</v>
      </c>
      <c r="U46" s="106">
        <v>230508.18099999998</v>
      </c>
      <c r="V46" s="105">
        <v>84410.67482</v>
      </c>
      <c r="W46" s="108">
        <f t="shared" si="32"/>
        <v>1.7229407169802688</v>
      </c>
      <c r="X46" s="109">
        <f t="shared" si="33"/>
        <v>9.1146831912624071E-2</v>
      </c>
      <c r="Y46" s="110">
        <f t="shared" si="34"/>
        <v>-0.24423606146199961</v>
      </c>
      <c r="Z46" s="335">
        <f t="shared" si="35"/>
        <v>0.33156774691565749</v>
      </c>
      <c r="AA46" s="111">
        <f t="shared" si="36"/>
        <v>1.0860230250397858</v>
      </c>
      <c r="AB46" s="292"/>
      <c r="AC46" s="306"/>
      <c r="AD46" s="306"/>
      <c r="AE46" s="292"/>
    </row>
    <row r="47" spans="1:31" s="195" customFormat="1" x14ac:dyDescent="0.45">
      <c r="A47" s="23"/>
      <c r="B47" s="185"/>
      <c r="C47" s="186" t="s">
        <v>48</v>
      </c>
      <c r="D47" s="187"/>
      <c r="E47" s="188"/>
      <c r="F47" s="191">
        <f>F46/F45</f>
        <v>0.30432526917470254</v>
      </c>
      <c r="G47" s="192">
        <f t="shared" ref="G47:R47" si="40">G46/G45</f>
        <v>0.15662440362312718</v>
      </c>
      <c r="H47" s="189">
        <f t="shared" si="40"/>
        <v>0.43900314516312688</v>
      </c>
      <c r="I47" s="189">
        <f t="shared" si="40"/>
        <v>0.22641670150810869</v>
      </c>
      <c r="J47" s="190">
        <f t="shared" si="40"/>
        <v>0.23242160462606576</v>
      </c>
      <c r="K47" s="191">
        <f t="shared" si="40"/>
        <v>0.22934070960712935</v>
      </c>
      <c r="L47" s="192">
        <f t="shared" si="40"/>
        <v>0.23239153441317523</v>
      </c>
      <c r="M47" s="189">
        <f t="shared" si="40"/>
        <v>0.22781162104139105</v>
      </c>
      <c r="N47" s="189">
        <f t="shared" si="40"/>
        <v>0.22797838864001771</v>
      </c>
      <c r="O47" s="190">
        <f t="shared" si="40"/>
        <v>18.886187063436513</v>
      </c>
      <c r="P47" s="191">
        <f t="shared" si="40"/>
        <v>0.16572659269810025</v>
      </c>
      <c r="Q47" s="192">
        <f t="shared" si="40"/>
        <v>0.2850624220344094</v>
      </c>
      <c r="R47" s="189">
        <f t="shared" si="40"/>
        <v>0.17758655439217791</v>
      </c>
      <c r="S47" s="190">
        <f t="shared" ref="S47:V47" si="41">S46/S45</f>
        <v>0.33945808896497676</v>
      </c>
      <c r="T47" s="190">
        <f t="shared" si="41"/>
        <v>0.83242554118646539</v>
      </c>
      <c r="U47" s="191">
        <f t="shared" si="41"/>
        <v>0.30718622310184324</v>
      </c>
      <c r="V47" s="191">
        <f t="shared" si="41"/>
        <v>0.25606695358101711</v>
      </c>
      <c r="W47" s="125">
        <f>V47-T47</f>
        <v>-0.57635858760544822</v>
      </c>
      <c r="X47" s="126">
        <f>V47-Q47</f>
        <v>-2.8995468453392292E-2</v>
      </c>
      <c r="Y47" s="193">
        <f>K47-F47</f>
        <v>-7.4984559567573189E-2</v>
      </c>
      <c r="Z47" s="340">
        <f>P47-K47</f>
        <v>-6.36141169090291E-2</v>
      </c>
      <c r="AA47" s="194">
        <f>U47-P47</f>
        <v>0.14145963040374299</v>
      </c>
      <c r="AC47" s="327"/>
      <c r="AD47" s="327"/>
      <c r="AE47" s="297"/>
    </row>
    <row r="48" spans="1:31" s="36" customFormat="1" x14ac:dyDescent="0.45">
      <c r="A48" s="23"/>
      <c r="B48" s="88" t="s">
        <v>49</v>
      </c>
      <c r="C48" s="197"/>
      <c r="D48" s="197"/>
      <c r="E48" s="198"/>
      <c r="F48" s="201">
        <f t="shared" ref="F48:P48" si="42">F45-F46</f>
        <v>251007.11199999979</v>
      </c>
      <c r="G48" s="202">
        <f t="shared" si="42"/>
        <v>93298.508000000002</v>
      </c>
      <c r="H48" s="199">
        <f t="shared" si="42"/>
        <v>20374.455999999984</v>
      </c>
      <c r="I48" s="199">
        <f t="shared" si="42"/>
        <v>29942.547999999962</v>
      </c>
      <c r="J48" s="200">
        <f t="shared" si="42"/>
        <v>135243.86300000004</v>
      </c>
      <c r="K48" s="201">
        <f t="shared" si="42"/>
        <v>278859.37199999986</v>
      </c>
      <c r="L48" s="202">
        <f t="shared" si="42"/>
        <v>283763.283</v>
      </c>
      <c r="M48" s="199">
        <f t="shared" si="42"/>
        <v>121195.46799999999</v>
      </c>
      <c r="N48" s="199">
        <f t="shared" si="42"/>
        <v>109979.54300000001</v>
      </c>
      <c r="O48" s="200">
        <f t="shared" si="42"/>
        <v>41328.897000000012</v>
      </c>
      <c r="P48" s="201">
        <f t="shared" si="42"/>
        <v>556267.19000000006</v>
      </c>
      <c r="Q48" s="202">
        <f>Q45-Q46</f>
        <v>194018.13699999999</v>
      </c>
      <c r="R48" s="199">
        <f>R45-R46</f>
        <v>141307.54699999996</v>
      </c>
      <c r="S48" s="200">
        <f>S45-S46</f>
        <v>178311.40699999995</v>
      </c>
      <c r="T48" s="200">
        <f>T45-T46</f>
        <v>6240.5319999999883</v>
      </c>
      <c r="U48" s="201">
        <f>SUM(Q48:T48)</f>
        <v>519877.62299999991</v>
      </c>
      <c r="V48" s="200">
        <f>V45-V46</f>
        <v>245232.309718</v>
      </c>
      <c r="W48" s="203">
        <f>IFERROR(IF(T48&lt;0,-(V48/T48-1),(V48/T48-1)),"-")</f>
        <v>38.296699338774395</v>
      </c>
      <c r="X48" s="204">
        <f>IFERROR(IF(Q48&lt;0,-(V48/Q48-1),(V48/Q48-1)),"-")</f>
        <v>0.26396590292999278</v>
      </c>
      <c r="Y48" s="98">
        <f>IFERROR(IF(F48&lt;0,-(K48/F48-1),(K48/F48)-1),"-")</f>
        <v>0.11096203521117798</v>
      </c>
      <c r="Z48" s="334">
        <f>IFERROR(IF(K48&lt;0,-(P48/K48-1),(P48/K48-1)),"-")</f>
        <v>0.99479467378274222</v>
      </c>
      <c r="AA48" s="99">
        <f>IFERROR(IF(P48&lt;0,-(U48/P48-1),(U48/P48-1)),"-")</f>
        <v>-6.5417424673204549E-2</v>
      </c>
      <c r="AB48" s="7"/>
      <c r="AC48" s="321"/>
      <c r="AD48" s="321"/>
      <c r="AE48" s="293"/>
    </row>
    <row r="49" spans="1:31" s="195" customFormat="1" x14ac:dyDescent="0.45">
      <c r="A49" s="23"/>
      <c r="B49" s="349"/>
      <c r="C49" s="186" t="s">
        <v>50</v>
      </c>
      <c r="D49" s="187"/>
      <c r="E49" s="188"/>
      <c r="F49" s="207">
        <f t="shared" ref="F49:V49" si="43">F48/F6</f>
        <v>0.22410669682156156</v>
      </c>
      <c r="G49" s="208">
        <f t="shared" si="43"/>
        <v>0.3649456858061626</v>
      </c>
      <c r="H49" s="205">
        <f t="shared" si="43"/>
        <v>0.10214966434904985</v>
      </c>
      <c r="I49" s="205">
        <f t="shared" si="43"/>
        <v>0.12611404208880339</v>
      </c>
      <c r="J49" s="206">
        <f t="shared" si="43"/>
        <v>0.34243475917973415</v>
      </c>
      <c r="K49" s="207">
        <f t="shared" si="43"/>
        <v>0.25642724483541973</v>
      </c>
      <c r="L49" s="208">
        <f t="shared" si="43"/>
        <v>0.54397659524452524</v>
      </c>
      <c r="M49" s="205">
        <f t="shared" si="43"/>
        <v>0.28226061411851772</v>
      </c>
      <c r="N49" s="205">
        <f t="shared" si="43"/>
        <v>0.29985236967062856</v>
      </c>
      <c r="O49" s="206">
        <f t="shared" si="43"/>
        <v>0.11720238167720969</v>
      </c>
      <c r="P49" s="207">
        <f t="shared" si="43"/>
        <v>0.33300879593356464</v>
      </c>
      <c r="Q49" s="208">
        <f t="shared" si="43"/>
        <v>0.42086993709884163</v>
      </c>
      <c r="R49" s="205">
        <f t="shared" si="43"/>
        <v>0.30762630830067922</v>
      </c>
      <c r="S49" s="206">
        <f t="shared" si="43"/>
        <v>0.34163217848926725</v>
      </c>
      <c r="T49" s="206">
        <f t="shared" si="43"/>
        <v>1.4054125231691699E-2</v>
      </c>
      <c r="U49" s="207">
        <f t="shared" si="43"/>
        <v>0.27560466401308437</v>
      </c>
      <c r="V49" s="207">
        <f t="shared" si="43"/>
        <v>0.46888897072555635</v>
      </c>
      <c r="W49" s="125">
        <f>V49-T49</f>
        <v>0.45483484549386466</v>
      </c>
      <c r="X49" s="126">
        <f>V49-Q49</f>
        <v>4.8019033626714724E-2</v>
      </c>
      <c r="Y49" s="210">
        <f>K49-F49</f>
        <v>3.2320548013858169E-2</v>
      </c>
      <c r="Z49" s="340">
        <f>P49-K49</f>
        <v>7.6581551098144907E-2</v>
      </c>
      <c r="AA49" s="194">
        <f>U49-P49</f>
        <v>-5.7404131920480272E-2</v>
      </c>
      <c r="AC49" s="327"/>
      <c r="AD49" s="327"/>
      <c r="AE49" s="297"/>
    </row>
    <row r="50" spans="1:31" s="36" customFormat="1" x14ac:dyDescent="0.45">
      <c r="A50" s="23"/>
      <c r="B50" s="211" t="s">
        <v>51</v>
      </c>
      <c r="C50" s="212"/>
      <c r="D50" s="212"/>
      <c r="E50" s="213"/>
      <c r="F50" s="216">
        <f t="shared" ref="F50:P50" si="44">F48</f>
        <v>251007.11199999979</v>
      </c>
      <c r="G50" s="217">
        <f t="shared" si="44"/>
        <v>93298.508000000002</v>
      </c>
      <c r="H50" s="214">
        <f t="shared" si="44"/>
        <v>20374.455999999984</v>
      </c>
      <c r="I50" s="214">
        <f t="shared" si="44"/>
        <v>29942.547999999962</v>
      </c>
      <c r="J50" s="215">
        <f t="shared" si="44"/>
        <v>135243.86300000004</v>
      </c>
      <c r="K50" s="216">
        <f t="shared" si="44"/>
        <v>278859.37199999986</v>
      </c>
      <c r="L50" s="217">
        <f t="shared" si="44"/>
        <v>283763.283</v>
      </c>
      <c r="M50" s="214">
        <f t="shared" si="44"/>
        <v>121195.46799999999</v>
      </c>
      <c r="N50" s="214">
        <f t="shared" si="44"/>
        <v>109979.54300000001</v>
      </c>
      <c r="O50" s="215">
        <f t="shared" si="44"/>
        <v>41328.897000000012</v>
      </c>
      <c r="P50" s="216">
        <f t="shared" si="44"/>
        <v>556267.19000000006</v>
      </c>
      <c r="Q50" s="217">
        <f>Q48-Q51</f>
        <v>194018.13693099999</v>
      </c>
      <c r="R50" s="214">
        <f>R48-R51</f>
        <v>141307.54693099996</v>
      </c>
      <c r="S50" s="215">
        <v>178311.43517499999</v>
      </c>
      <c r="T50" s="215">
        <v>6240.5393100000801</v>
      </c>
      <c r="U50" s="216">
        <f>SUM(Q50:T50)</f>
        <v>519877.65834700002</v>
      </c>
      <c r="V50" s="215">
        <v>245232.307986</v>
      </c>
      <c r="W50" s="218">
        <f>IFERROR(IF(T50&lt;0,-(V50/T50-1),(V50/T50-1)),"-")</f>
        <v>38.296653030136405</v>
      </c>
      <c r="X50" s="219">
        <f>IFERROR(IF(Q50&lt;0,-(V50/Q50-1),(V50/Q50-1)),"-")</f>
        <v>0.26396589445250496</v>
      </c>
      <c r="Y50" s="220">
        <f>IFERROR(IF(F50&lt;0,-(K50/F50-1),(K50/F50)-1),"-")</f>
        <v>0.11096203521117798</v>
      </c>
      <c r="Z50" s="341">
        <f>IFERROR(IF(K50&lt;0,-(P50/K50-1),(P50/K50-1)),"-")</f>
        <v>0.99479467378274222</v>
      </c>
      <c r="AA50" s="221">
        <f>IFERROR(IF(P50&lt;0,-(U50/P50-1),(U50/P50-1)),"-")</f>
        <v>-6.5417361129999518E-2</v>
      </c>
      <c r="AB50" s="7"/>
      <c r="AC50" s="321"/>
      <c r="AD50" s="321"/>
      <c r="AE50" s="293"/>
    </row>
    <row r="51" spans="1:31" s="36" customFormat="1" ht="17.5" thickBot="1" x14ac:dyDescent="0.5">
      <c r="A51" s="23"/>
      <c r="B51" s="222" t="s">
        <v>52</v>
      </c>
      <c r="C51" s="223"/>
      <c r="D51" s="223"/>
      <c r="E51" s="224"/>
      <c r="F51" s="227">
        <v>0</v>
      </c>
      <c r="G51" s="228">
        <v>0</v>
      </c>
      <c r="H51" s="225">
        <v>0</v>
      </c>
      <c r="I51" s="225">
        <v>0</v>
      </c>
      <c r="J51" s="226">
        <v>0</v>
      </c>
      <c r="K51" s="227">
        <v>0</v>
      </c>
      <c r="L51" s="228">
        <v>0</v>
      </c>
      <c r="M51" s="225">
        <v>0</v>
      </c>
      <c r="N51" s="225">
        <v>0</v>
      </c>
      <c r="O51" s="226">
        <v>0</v>
      </c>
      <c r="P51" s="227">
        <v>0</v>
      </c>
      <c r="Q51" s="228">
        <f>69/10^6</f>
        <v>6.8999999999999997E-5</v>
      </c>
      <c r="R51" s="225">
        <f>69/10^6</f>
        <v>6.8999999999999997E-5</v>
      </c>
      <c r="S51" s="226">
        <v>-2.8296999999999999E-2</v>
      </c>
      <c r="T51" s="226">
        <v>-7.4560000000000008E-3</v>
      </c>
      <c r="U51" s="227">
        <f>SUM(Q51:T51)</f>
        <v>-3.5615000000000001E-2</v>
      </c>
      <c r="V51" s="226">
        <v>1.732E-3</v>
      </c>
      <c r="W51" s="229">
        <f>IFERROR(IF(T51&lt;0,-(V51/T51-1),(V51/T51-1)),"-")</f>
        <v>1.2322961373390557</v>
      </c>
      <c r="X51" s="230">
        <f>IFERROR(IF(Q51&lt;0,-(V51/Q51-1),(V51/Q51-1)),"-")</f>
        <v>24.10144927536232</v>
      </c>
      <c r="Y51" s="231" t="str">
        <f>IFERROR(IF(F51&lt;0,-(K51/F51-1),(K51/F51)-1),"-")</f>
        <v>-</v>
      </c>
      <c r="Z51" s="342" t="str">
        <f>IFERROR(IF(K51&lt;0,-(P51/K51-1),(P51/K51-1)),"-")</f>
        <v>-</v>
      </c>
      <c r="AA51" s="232" t="str">
        <f>IFERROR(IF(P51&lt;0,-(U51/P51-1),(U51/P51-1)),"-")</f>
        <v>-</v>
      </c>
      <c r="AC51" s="306"/>
      <c r="AD51" s="306"/>
      <c r="AE51" s="292"/>
    </row>
    <row r="52" spans="1:31" ht="7.5" customHeight="1" thickBot="1" x14ac:dyDescent="0.5"/>
    <row r="53" spans="1:31" ht="17.5" thickBot="1" x14ac:dyDescent="0.5">
      <c r="B53" s="196" t="s">
        <v>54</v>
      </c>
      <c r="C53" s="197"/>
      <c r="D53" s="197"/>
      <c r="E53" s="198"/>
      <c r="F53" s="304"/>
      <c r="G53" s="305"/>
      <c r="H53" s="302"/>
      <c r="I53" s="302"/>
      <c r="J53" s="303"/>
      <c r="K53" s="304"/>
      <c r="L53" s="202">
        <v>1882</v>
      </c>
      <c r="M53" s="199">
        <v>1965</v>
      </c>
      <c r="N53" s="199">
        <v>2062</v>
      </c>
      <c r="O53" s="200">
        <v>2080</v>
      </c>
      <c r="P53" s="298">
        <f>O53</f>
        <v>2080</v>
      </c>
      <c r="Q53" s="202">
        <v>2158</v>
      </c>
      <c r="R53" s="199">
        <v>2337</v>
      </c>
      <c r="S53" s="200">
        <v>2564</v>
      </c>
      <c r="T53" s="200">
        <v>2688</v>
      </c>
      <c r="U53" s="298">
        <v>2688</v>
      </c>
      <c r="V53" s="200">
        <v>2943</v>
      </c>
      <c r="W53" s="299">
        <f>IFERROR(IF(T53&lt;0,-(V53/T53-1),(V53/T53-1)),"-")</f>
        <v>9.4866071428571397E-2</v>
      </c>
      <c r="X53" s="300">
        <f>IFERROR(IF(Q53&lt;0,-(V53/Q53-1),(V53/Q53-1)),"-")</f>
        <v>0.36376274328081548</v>
      </c>
      <c r="Y53" s="299" t="str">
        <f>IFERROR((+IF(F53&lt;0,-(K53/F53-1),(K53/F53-1))),"-")</f>
        <v>-</v>
      </c>
      <c r="Z53" s="300" t="str">
        <f>IFERROR((+IF(K53&lt;0,-(P53/K53-1),(P53/K53-1))),"-")</f>
        <v>-</v>
      </c>
      <c r="AA53" s="301">
        <f>IFERROR(IF(P53&lt;0,-(U53/P53-1),(U53/P53-1)),"-")</f>
        <v>0.29230769230769238</v>
      </c>
    </row>
    <row r="54" spans="1:31" x14ac:dyDescent="0.45">
      <c r="B54" s="233" t="s">
        <v>55</v>
      </c>
      <c r="S54" s="316"/>
      <c r="T54" s="316"/>
      <c r="V54" s="316"/>
    </row>
    <row r="55" spans="1:31" x14ac:dyDescent="0.45">
      <c r="B55" s="233" t="s">
        <v>56</v>
      </c>
    </row>
    <row r="56" spans="1:31" x14ac:dyDescent="0.45">
      <c r="B56" s="233"/>
    </row>
  </sheetData>
  <mergeCells count="2">
    <mergeCell ref="W3:X3"/>
    <mergeCell ref="B4:E4"/>
  </mergeCells>
  <phoneticPr fontId="3" type="noConversion"/>
  <pageMargins left="0.25" right="0.25" top="0.75" bottom="0.75" header="0.3" footer="0.3"/>
  <pageSetup paperSize="9" scale="5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W47"/>
  <sheetViews>
    <sheetView tabSelected="1" view="pageBreakPreview" zoomScaleNormal="100" zoomScaleSheetLayoutView="100" workbookViewId="0">
      <selection activeCell="N23" sqref="N23"/>
    </sheetView>
  </sheetViews>
  <sheetFormatPr defaultColWidth="8.58203125" defaultRowHeight="17" x14ac:dyDescent="0.45"/>
  <cols>
    <col min="1" max="1" width="2.6640625" style="235" bestFit="1" customWidth="1"/>
    <col min="2" max="5" width="1.58203125" style="5" customWidth="1"/>
    <col min="6" max="6" width="34" style="5" customWidth="1"/>
    <col min="7" max="20" width="10" style="5" customWidth="1"/>
    <col min="21" max="21" width="3.1640625" style="234" customWidth="1"/>
    <col min="22" max="22" width="8.58203125" style="5"/>
    <col min="23" max="23" width="14.9140625" style="5" bestFit="1" customWidth="1"/>
    <col min="24" max="16384" width="8.58203125" style="5"/>
  </cols>
  <sheetData>
    <row r="1" spans="1:23" ht="28.4" customHeight="1" x14ac:dyDescent="0.45">
      <c r="B1" s="236" t="s">
        <v>57</v>
      </c>
      <c r="C1" s="3"/>
      <c r="D1" s="3"/>
      <c r="E1" s="3"/>
      <c r="F1" s="3"/>
      <c r="G1" s="3"/>
      <c r="H1" s="3"/>
      <c r="I1" s="3"/>
      <c r="J1" s="3"/>
      <c r="K1" s="3"/>
      <c r="L1" s="3"/>
      <c r="M1" s="3"/>
      <c r="N1" s="3"/>
      <c r="O1" s="3"/>
      <c r="P1" s="3"/>
      <c r="Q1" s="3"/>
      <c r="R1" s="3"/>
      <c r="S1" s="3"/>
      <c r="T1" s="3"/>
    </row>
    <row r="2" spans="1:23" ht="28.4" customHeight="1" x14ac:dyDescent="0.45">
      <c r="B2" s="6"/>
    </row>
    <row r="3" spans="1:23" x14ac:dyDescent="0.45">
      <c r="B3" s="8" t="s">
        <v>58</v>
      </c>
      <c r="C3" s="237"/>
      <c r="D3" s="237"/>
      <c r="E3" s="237"/>
      <c r="F3" s="237"/>
      <c r="G3" s="237"/>
      <c r="H3" s="237"/>
      <c r="I3" s="237"/>
      <c r="J3" s="237"/>
      <c r="K3" s="237"/>
      <c r="L3" s="237"/>
      <c r="M3" s="237"/>
      <c r="N3" s="237"/>
      <c r="O3" s="238"/>
      <c r="P3" s="237"/>
      <c r="Q3" s="237"/>
      <c r="R3" s="237"/>
      <c r="S3" s="237"/>
      <c r="T3" s="237"/>
    </row>
    <row r="4" spans="1:23" ht="17.5" thickBot="1" x14ac:dyDescent="0.5">
      <c r="B4" s="352" t="s">
        <v>59</v>
      </c>
      <c r="C4" s="353"/>
      <c r="D4" s="353"/>
      <c r="E4" s="353"/>
      <c r="F4" s="354"/>
      <c r="G4" s="239">
        <v>2018</v>
      </c>
      <c r="H4" s="240" t="s">
        <v>2</v>
      </c>
      <c r="I4" s="241" t="s">
        <v>3</v>
      </c>
      <c r="J4" s="241" t="s">
        <v>4</v>
      </c>
      <c r="K4" s="239">
        <v>2019</v>
      </c>
      <c r="L4" s="240" t="s">
        <v>6</v>
      </c>
      <c r="M4" s="241" t="s">
        <v>7</v>
      </c>
      <c r="N4" s="241" t="s">
        <v>8</v>
      </c>
      <c r="O4" s="239">
        <v>2020</v>
      </c>
      <c r="P4" s="242" t="s">
        <v>0</v>
      </c>
      <c r="Q4" s="242" t="s">
        <v>1</v>
      </c>
      <c r="R4" s="242" t="s">
        <v>17</v>
      </c>
      <c r="S4" s="242">
        <v>2021</v>
      </c>
      <c r="T4" s="242" t="s">
        <v>21</v>
      </c>
    </row>
    <row r="5" spans="1:23" s="36" customFormat="1" ht="17.5" thickTop="1" x14ac:dyDescent="0.45">
      <c r="A5" s="235"/>
      <c r="B5" s="37" t="s">
        <v>60</v>
      </c>
      <c r="C5" s="38"/>
      <c r="D5" s="38"/>
      <c r="E5" s="38"/>
      <c r="F5" s="39"/>
      <c r="G5" s="243">
        <f t="shared" ref="G5:S5" si="0">G6+G12</f>
        <v>619059.581687</v>
      </c>
      <c r="H5" s="244">
        <f t="shared" si="0"/>
        <v>787563.56404099998</v>
      </c>
      <c r="I5" s="245">
        <f t="shared" si="0"/>
        <v>737076.81042800006</v>
      </c>
      <c r="J5" s="245">
        <f t="shared" si="0"/>
        <v>820523.28940800007</v>
      </c>
      <c r="K5" s="243">
        <f t="shared" si="0"/>
        <v>990056.37211700005</v>
      </c>
      <c r="L5" s="244">
        <f t="shared" si="0"/>
        <v>1355555.8112630001</v>
      </c>
      <c r="M5" s="245">
        <f t="shared" si="0"/>
        <v>1508267.6623280002</v>
      </c>
      <c r="N5" s="245">
        <f t="shared" si="0"/>
        <v>1640098.220762</v>
      </c>
      <c r="O5" s="243">
        <f t="shared" si="0"/>
        <v>1719105.7316400004</v>
      </c>
      <c r="P5" s="246">
        <f t="shared" si="0"/>
        <v>2097688.3135790001</v>
      </c>
      <c r="Q5" s="246">
        <f t="shared" si="0"/>
        <v>2290501.1145310001</v>
      </c>
      <c r="R5" s="246">
        <f t="shared" si="0"/>
        <v>5304174.9028029991</v>
      </c>
      <c r="S5" s="246">
        <f t="shared" si="0"/>
        <v>5635100.7243229998</v>
      </c>
      <c r="T5" s="246">
        <f t="shared" ref="T5" si="1">T6+T12</f>
        <v>5769910.8332859995</v>
      </c>
      <c r="U5" s="308"/>
    </row>
    <row r="6" spans="1:23" x14ac:dyDescent="0.45">
      <c r="B6" s="48"/>
      <c r="C6" s="247" t="s">
        <v>61</v>
      </c>
      <c r="D6" s="49"/>
      <c r="E6" s="49"/>
      <c r="F6" s="248"/>
      <c r="G6" s="249">
        <f t="shared" ref="G6:S6" si="2">SUM(G7:G11)</f>
        <v>488203.14966300002</v>
      </c>
      <c r="H6" s="250">
        <f t="shared" si="2"/>
        <v>559747.44463099993</v>
      </c>
      <c r="I6" s="251">
        <f t="shared" si="2"/>
        <v>499906.17124000005</v>
      </c>
      <c r="J6" s="251">
        <f t="shared" si="2"/>
        <v>559135.2243430001</v>
      </c>
      <c r="K6" s="249">
        <f t="shared" si="2"/>
        <v>726206.96412200003</v>
      </c>
      <c r="L6" s="250">
        <f t="shared" si="2"/>
        <v>1085988.027858</v>
      </c>
      <c r="M6" s="251">
        <f t="shared" si="2"/>
        <v>1224087.3823480001</v>
      </c>
      <c r="N6" s="251">
        <f t="shared" si="2"/>
        <v>1322246.4531289998</v>
      </c>
      <c r="O6" s="249">
        <f t="shared" si="2"/>
        <v>1292530.9440510003</v>
      </c>
      <c r="P6" s="252">
        <f t="shared" si="2"/>
        <v>1440577.6878750001</v>
      </c>
      <c r="Q6" s="252">
        <f t="shared" si="2"/>
        <v>1554829.7151960002</v>
      </c>
      <c r="R6" s="252">
        <f t="shared" si="2"/>
        <v>4441208.2929529995</v>
      </c>
      <c r="S6" s="252">
        <f t="shared" si="2"/>
        <v>3653732.581737</v>
      </c>
      <c r="T6" s="252">
        <f t="shared" ref="T6" si="3">SUM(T7:T11)</f>
        <v>3715666.9322169996</v>
      </c>
    </row>
    <row r="7" spans="1:23" x14ac:dyDescent="0.45">
      <c r="B7" s="48"/>
      <c r="C7" s="154"/>
      <c r="D7" s="101" t="s">
        <v>62</v>
      </c>
      <c r="E7" s="102"/>
      <c r="F7" s="103"/>
      <c r="G7" s="253">
        <v>123854.476123</v>
      </c>
      <c r="H7" s="254">
        <v>120356.328457</v>
      </c>
      <c r="I7" s="255">
        <v>169369.15363700001</v>
      </c>
      <c r="J7" s="255">
        <v>166587.45047099999</v>
      </c>
      <c r="K7" s="253">
        <v>146736.94698499999</v>
      </c>
      <c r="L7" s="256">
        <v>168814.14012</v>
      </c>
      <c r="M7" s="255">
        <v>349566.70896900003</v>
      </c>
      <c r="N7" s="255">
        <v>690354.353978</v>
      </c>
      <c r="O7" s="253">
        <v>719846.88814699999</v>
      </c>
      <c r="P7" s="257">
        <v>750200.00589899998</v>
      </c>
      <c r="Q7" s="257">
        <v>624509.62303599995</v>
      </c>
      <c r="R7" s="257">
        <v>3593860.3767349999</v>
      </c>
      <c r="S7" s="257">
        <v>3019311.2096139998</v>
      </c>
      <c r="T7" s="257">
        <v>1952772.4533210001</v>
      </c>
      <c r="U7" s="309"/>
      <c r="W7" s="310"/>
    </row>
    <row r="8" spans="1:23" x14ac:dyDescent="0.45">
      <c r="B8" s="48"/>
      <c r="C8" s="154"/>
      <c r="D8" s="101" t="s">
        <v>63</v>
      </c>
      <c r="E8" s="258"/>
      <c r="F8" s="259"/>
      <c r="G8" s="260">
        <v>10090.189146000001</v>
      </c>
      <c r="H8" s="261">
        <v>14113.999621999999</v>
      </c>
      <c r="I8" s="262">
        <v>20133.599999999999</v>
      </c>
      <c r="J8" s="262">
        <v>152387.251708</v>
      </c>
      <c r="K8" s="260">
        <v>141690.39116</v>
      </c>
      <c r="L8" s="263">
        <v>143844.442407</v>
      </c>
      <c r="M8" s="262">
        <v>123192.496138</v>
      </c>
      <c r="N8" s="262">
        <v>13031.343255</v>
      </c>
      <c r="O8" s="260">
        <v>12070.054846000001</v>
      </c>
      <c r="P8" s="264">
        <v>12120.07288</v>
      </c>
      <c r="Q8" s="264">
        <v>13426.276945</v>
      </c>
      <c r="R8" s="264">
        <v>12952.139886000001</v>
      </c>
      <c r="S8" s="264">
        <v>0</v>
      </c>
      <c r="T8" s="264">
        <v>960791.60586699995</v>
      </c>
    </row>
    <row r="9" spans="1:23" x14ac:dyDescent="0.45">
      <c r="B9" s="48"/>
      <c r="C9" s="154"/>
      <c r="D9" s="101" t="s">
        <v>64</v>
      </c>
      <c r="E9" s="258"/>
      <c r="F9" s="259"/>
      <c r="G9" s="260">
        <v>88646.894085000007</v>
      </c>
      <c r="H9" s="261">
        <v>87153.076593000005</v>
      </c>
      <c r="I9" s="262">
        <v>116359.428613</v>
      </c>
      <c r="J9" s="262">
        <v>139090.46232300001</v>
      </c>
      <c r="K9" s="262">
        <v>367855.25464300002</v>
      </c>
      <c r="L9" s="263">
        <v>704833.36572600005</v>
      </c>
      <c r="M9" s="262">
        <v>592050.13032300002</v>
      </c>
      <c r="N9" s="262">
        <v>463505.151557</v>
      </c>
      <c r="O9" s="260">
        <v>462478.12812200002</v>
      </c>
      <c r="P9" s="264">
        <v>610420.71288899996</v>
      </c>
      <c r="Q9" s="264">
        <v>837404.04339899996</v>
      </c>
      <c r="R9" s="264">
        <v>740560.56013899995</v>
      </c>
      <c r="S9" s="264">
        <v>530729.98660099995</v>
      </c>
      <c r="T9" s="264">
        <v>708945.84802399995</v>
      </c>
    </row>
    <row r="10" spans="1:23" x14ac:dyDescent="0.45">
      <c r="B10" s="48"/>
      <c r="C10" s="154"/>
      <c r="D10" s="101" t="s">
        <v>65</v>
      </c>
      <c r="E10" s="258"/>
      <c r="F10" s="259"/>
      <c r="G10" s="260">
        <v>197423.677868</v>
      </c>
      <c r="H10" s="261">
        <v>277381.87486099999</v>
      </c>
      <c r="I10" s="262">
        <v>144640.86262599999</v>
      </c>
      <c r="J10" s="262">
        <v>55751.093242000003</v>
      </c>
      <c r="K10" s="262">
        <v>37677.475237999999</v>
      </c>
      <c r="L10" s="263">
        <v>32384.838350999999</v>
      </c>
      <c r="M10" s="262">
        <v>125895.802389</v>
      </c>
      <c r="N10" s="262">
        <v>119818.12581500001</v>
      </c>
      <c r="O10" s="260">
        <v>54358.168338000003</v>
      </c>
      <c r="P10" s="264">
        <v>39914.789765000001</v>
      </c>
      <c r="Q10" s="264">
        <v>41639.545689999999</v>
      </c>
      <c r="R10" s="264">
        <v>52565.049873000004</v>
      </c>
      <c r="S10" s="264">
        <v>57523.863407999997</v>
      </c>
      <c r="T10" s="264">
        <v>58844.135348999996</v>
      </c>
    </row>
    <row r="11" spans="1:23" x14ac:dyDescent="0.45">
      <c r="B11" s="48"/>
      <c r="C11" s="154"/>
      <c r="D11" s="101" t="s">
        <v>66</v>
      </c>
      <c r="E11" s="102"/>
      <c r="F11" s="103"/>
      <c r="G11" s="253">
        <v>68187.912440999993</v>
      </c>
      <c r="H11" s="256">
        <v>60742.165097999998</v>
      </c>
      <c r="I11" s="255">
        <v>49403.126364000003</v>
      </c>
      <c r="J11" s="255">
        <v>45318.966598999999</v>
      </c>
      <c r="K11" s="255">
        <v>32246.896096</v>
      </c>
      <c r="L11" s="256">
        <v>36111.241254</v>
      </c>
      <c r="M11" s="255">
        <v>33382.244529000003</v>
      </c>
      <c r="N11" s="255">
        <v>35537.478523999998</v>
      </c>
      <c r="O11" s="253">
        <v>43777.704597999997</v>
      </c>
      <c r="P11" s="257">
        <v>27922.106442</v>
      </c>
      <c r="Q11" s="257">
        <v>37850.226126000001</v>
      </c>
      <c r="R11" s="257">
        <v>41270.166320000004</v>
      </c>
      <c r="S11" s="257">
        <v>46167.522113999999</v>
      </c>
      <c r="T11" s="257">
        <v>34312.889655999999</v>
      </c>
    </row>
    <row r="12" spans="1:23" s="36" customFormat="1" x14ac:dyDescent="0.45">
      <c r="A12" s="235"/>
      <c r="B12" s="48"/>
      <c r="C12" s="247" t="s">
        <v>67</v>
      </c>
      <c r="D12" s="49"/>
      <c r="E12" s="49"/>
      <c r="F12" s="248"/>
      <c r="G12" s="249">
        <f>SUM(G13:G21)</f>
        <v>130856.43202399999</v>
      </c>
      <c r="H12" s="250">
        <f t="shared" ref="H12:R12" si="4">SUM(H13:H21)</f>
        <v>227816.11941000001</v>
      </c>
      <c r="I12" s="251">
        <f t="shared" si="4"/>
        <v>237170.63918799997</v>
      </c>
      <c r="J12" s="251">
        <f t="shared" si="4"/>
        <v>261388.06506499997</v>
      </c>
      <c r="K12" s="249">
        <f t="shared" si="4"/>
        <v>263849.40799500002</v>
      </c>
      <c r="L12" s="265">
        <f t="shared" si="4"/>
        <v>269567.78340499999</v>
      </c>
      <c r="M12" s="251">
        <f t="shared" si="4"/>
        <v>284180.27997999999</v>
      </c>
      <c r="N12" s="251">
        <f t="shared" si="4"/>
        <v>317851.76763300004</v>
      </c>
      <c r="O12" s="249">
        <f t="shared" si="4"/>
        <v>426574.78758900001</v>
      </c>
      <c r="P12" s="252">
        <f t="shared" si="4"/>
        <v>657110.62570400001</v>
      </c>
      <c r="Q12" s="252">
        <f t="shared" si="4"/>
        <v>735671.39933499997</v>
      </c>
      <c r="R12" s="252">
        <f t="shared" si="4"/>
        <v>862966.60984999989</v>
      </c>
      <c r="S12" s="252">
        <f t="shared" ref="S12:T12" si="5">SUM(S13:S21)</f>
        <v>1981368.142586</v>
      </c>
      <c r="T12" s="252">
        <f t="shared" si="5"/>
        <v>2054243.9010690001</v>
      </c>
      <c r="U12" s="322"/>
    </row>
    <row r="13" spans="1:23" x14ac:dyDescent="0.45">
      <c r="B13" s="48"/>
      <c r="C13" s="154"/>
      <c r="D13" s="101" t="s">
        <v>68</v>
      </c>
      <c r="E13" s="102"/>
      <c r="F13" s="103"/>
      <c r="G13" s="253">
        <v>0</v>
      </c>
      <c r="H13" s="256">
        <v>0</v>
      </c>
      <c r="I13" s="255">
        <v>4525.556149</v>
      </c>
      <c r="J13" s="255">
        <v>4544.7669349999996</v>
      </c>
      <c r="K13" s="255">
        <v>4477.4833070000004</v>
      </c>
      <c r="L13" s="256">
        <v>4477.4833070000004</v>
      </c>
      <c r="M13" s="255">
        <v>11908.437448999999</v>
      </c>
      <c r="N13" s="255">
        <v>13797.766428999999</v>
      </c>
      <c r="O13" s="253">
        <v>16700.535919000002</v>
      </c>
      <c r="P13" s="257">
        <v>42279.385781999998</v>
      </c>
      <c r="Q13" s="257">
        <v>48649.120954999999</v>
      </c>
      <c r="R13" s="257">
        <v>105216.639901</v>
      </c>
      <c r="S13" s="257">
        <v>394620.01255599997</v>
      </c>
      <c r="T13" s="257">
        <v>426319.80924099998</v>
      </c>
    </row>
    <row r="14" spans="1:23" x14ac:dyDescent="0.45">
      <c r="B14" s="48"/>
      <c r="C14" s="154"/>
      <c r="D14" s="101" t="s">
        <v>69</v>
      </c>
      <c r="E14" s="102"/>
      <c r="F14" s="103"/>
      <c r="G14" s="253">
        <v>3985.7781110000001</v>
      </c>
      <c r="H14" s="254">
        <v>6431.7781109999996</v>
      </c>
      <c r="I14" s="255">
        <v>18985.51755</v>
      </c>
      <c r="J14" s="255">
        <v>33798.726906000004</v>
      </c>
      <c r="K14" s="253">
        <v>31163.353406999999</v>
      </c>
      <c r="L14" s="256">
        <v>31823.929273999998</v>
      </c>
      <c r="M14" s="255">
        <v>28328.765673999998</v>
      </c>
      <c r="N14" s="255">
        <v>32127.770778999999</v>
      </c>
      <c r="O14" s="253">
        <v>28068.007068999999</v>
      </c>
      <c r="P14" s="257">
        <v>36598.097513000001</v>
      </c>
      <c r="Q14" s="257">
        <v>41083.703612999998</v>
      </c>
      <c r="R14" s="257">
        <v>52360.069115999999</v>
      </c>
      <c r="S14" s="257">
        <v>85695.182698000004</v>
      </c>
      <c r="T14" s="257">
        <v>93548.675742000007</v>
      </c>
    </row>
    <row r="15" spans="1:23" x14ac:dyDescent="0.45">
      <c r="B15" s="48"/>
      <c r="C15" s="154"/>
      <c r="D15" s="101" t="s">
        <v>70</v>
      </c>
      <c r="E15" s="102"/>
      <c r="F15" s="103"/>
      <c r="G15" s="253">
        <v>15631.532381000001</v>
      </c>
      <c r="H15" s="254">
        <v>15911.532381000001</v>
      </c>
      <c r="I15" s="255">
        <v>10011.532381000001</v>
      </c>
      <c r="J15" s="255">
        <v>21353.713320999999</v>
      </c>
      <c r="K15" s="253">
        <v>19325.065671</v>
      </c>
      <c r="L15" s="256">
        <v>15903.237351</v>
      </c>
      <c r="M15" s="255">
        <v>18406.575659999999</v>
      </c>
      <c r="N15" s="255">
        <v>59666.095371000003</v>
      </c>
      <c r="O15" s="253">
        <v>71389.743770999994</v>
      </c>
      <c r="P15" s="257">
        <v>76162.281071000005</v>
      </c>
      <c r="Q15" s="257">
        <v>76035.197771000006</v>
      </c>
      <c r="R15" s="257">
        <v>77887.715423000001</v>
      </c>
      <c r="S15" s="257">
        <v>109880.529515</v>
      </c>
      <c r="T15" s="257">
        <v>105526.775908</v>
      </c>
    </row>
    <row r="16" spans="1:23" x14ac:dyDescent="0.45">
      <c r="B16" s="48"/>
      <c r="C16" s="154"/>
      <c r="D16" s="101" t="s">
        <v>71</v>
      </c>
      <c r="E16" s="102"/>
      <c r="F16" s="103"/>
      <c r="G16" s="253">
        <v>28228.098279999998</v>
      </c>
      <c r="H16" s="254">
        <v>91999.325851000001</v>
      </c>
      <c r="I16" s="255">
        <v>119014.47446</v>
      </c>
      <c r="J16" s="255">
        <v>118888.55816299999</v>
      </c>
      <c r="K16" s="253">
        <v>127332.88546600001</v>
      </c>
      <c r="L16" s="256">
        <v>139828.90818299999</v>
      </c>
      <c r="M16" s="255">
        <v>134295.36921599999</v>
      </c>
      <c r="N16" s="255">
        <v>131059.112932</v>
      </c>
      <c r="O16" s="253">
        <v>140361.410427</v>
      </c>
      <c r="P16" s="257">
        <v>220840.77158900001</v>
      </c>
      <c r="Q16" s="257">
        <v>222195.97422999999</v>
      </c>
      <c r="R16" s="257">
        <v>228174.99953199999</v>
      </c>
      <c r="S16" s="257">
        <v>243749.48243</v>
      </c>
      <c r="T16" s="257">
        <v>228537.03421099999</v>
      </c>
    </row>
    <row r="17" spans="1:21" x14ac:dyDescent="0.45">
      <c r="B17" s="48"/>
      <c r="C17" s="154"/>
      <c r="D17" s="101" t="s">
        <v>72</v>
      </c>
      <c r="E17" s="102"/>
      <c r="F17" s="103"/>
      <c r="G17" s="253">
        <v>13282.921560000001</v>
      </c>
      <c r="H17" s="254">
        <v>13301.189816</v>
      </c>
      <c r="I17" s="255">
        <v>13786.444006</v>
      </c>
      <c r="J17" s="255">
        <v>13422.950101</v>
      </c>
      <c r="K17" s="253">
        <v>5541.4084030000004</v>
      </c>
      <c r="L17" s="256">
        <v>5266.440654</v>
      </c>
      <c r="M17" s="255">
        <v>15870.310219000001</v>
      </c>
      <c r="N17" s="255">
        <v>15682.806454</v>
      </c>
      <c r="O17" s="253">
        <v>11643.324592999999</v>
      </c>
      <c r="P17" s="257">
        <v>14689.620907</v>
      </c>
      <c r="Q17" s="257">
        <v>56031.669370000003</v>
      </c>
      <c r="R17" s="257">
        <v>67250.660355</v>
      </c>
      <c r="S17" s="257">
        <v>828650.75295500003</v>
      </c>
      <c r="T17" s="257">
        <v>883138.80402200005</v>
      </c>
    </row>
    <row r="18" spans="1:21" x14ac:dyDescent="0.45">
      <c r="B18" s="48"/>
      <c r="C18" s="154"/>
      <c r="D18" s="101" t="s">
        <v>73</v>
      </c>
      <c r="E18" s="258"/>
      <c r="F18" s="259"/>
      <c r="G18" s="260">
        <v>0</v>
      </c>
      <c r="H18" s="261">
        <v>0</v>
      </c>
      <c r="I18" s="262">
        <v>0</v>
      </c>
      <c r="J18" s="262">
        <v>0</v>
      </c>
      <c r="K18" s="260">
        <v>0</v>
      </c>
      <c r="L18" s="263">
        <v>0</v>
      </c>
      <c r="M18" s="262">
        <v>0</v>
      </c>
      <c r="N18" s="262">
        <v>0</v>
      </c>
      <c r="O18" s="253">
        <v>68679.131028999996</v>
      </c>
      <c r="P18" s="257">
        <v>161560.87852999999</v>
      </c>
      <c r="Q18" s="257">
        <v>161388.291467</v>
      </c>
      <c r="R18" s="257">
        <v>183332.20741599999</v>
      </c>
      <c r="S18" s="257">
        <v>183259.224984</v>
      </c>
      <c r="T18" s="257">
        <v>202659.96066800001</v>
      </c>
    </row>
    <row r="19" spans="1:21" x14ac:dyDescent="0.45">
      <c r="B19" s="48"/>
      <c r="C19" s="154"/>
      <c r="D19" s="101" t="s">
        <v>74</v>
      </c>
      <c r="E19" s="12"/>
      <c r="F19" s="57"/>
      <c r="G19" s="266">
        <v>15905.626791000001</v>
      </c>
      <c r="H19" s="267">
        <v>42732.735217000001</v>
      </c>
      <c r="I19" s="112">
        <v>20474.240442999999</v>
      </c>
      <c r="J19" s="112">
        <v>23286.047473999999</v>
      </c>
      <c r="K19" s="112">
        <v>23469.965168999999</v>
      </c>
      <c r="L19" s="267">
        <v>23399.82128</v>
      </c>
      <c r="M19" s="112">
        <v>24345.671779</v>
      </c>
      <c r="N19" s="112">
        <v>18045.715639999999</v>
      </c>
      <c r="O19" s="260">
        <v>16668.888392000001</v>
      </c>
      <c r="P19" s="264">
        <v>28748.016740999999</v>
      </c>
      <c r="Q19" s="264">
        <v>28231.635053999998</v>
      </c>
      <c r="R19" s="264">
        <v>38365.436059</v>
      </c>
      <c r="S19" s="264">
        <v>35782.143146000002</v>
      </c>
      <c r="T19" s="264">
        <v>49303.003399000001</v>
      </c>
    </row>
    <row r="20" spans="1:21" x14ac:dyDescent="0.45">
      <c r="B20" s="48"/>
      <c r="C20" s="154"/>
      <c r="D20" s="101" t="s">
        <v>75</v>
      </c>
      <c r="E20" s="102"/>
      <c r="F20" s="103"/>
      <c r="G20" s="253">
        <v>24.874639999999999</v>
      </c>
      <c r="H20" s="254">
        <v>69.705354999999997</v>
      </c>
      <c r="I20" s="255">
        <v>4042.7960830000002</v>
      </c>
      <c r="J20" s="255">
        <v>2945.498697</v>
      </c>
      <c r="K20" s="253">
        <v>4937.1629999999996</v>
      </c>
      <c r="L20" s="256">
        <v>5100.4234630000001</v>
      </c>
      <c r="M20" s="255">
        <v>4641.695412</v>
      </c>
      <c r="N20" s="255">
        <v>4699.6645760000001</v>
      </c>
      <c r="O20" s="253">
        <v>4862.4270299999998</v>
      </c>
      <c r="P20" s="257">
        <v>4917.5795509999998</v>
      </c>
      <c r="Q20" s="257">
        <v>4725.5370480000001</v>
      </c>
      <c r="R20" s="257">
        <v>4727.2662840000003</v>
      </c>
      <c r="S20" s="257">
        <v>4658.8663399999996</v>
      </c>
      <c r="T20" s="257">
        <v>6867.9284639999996</v>
      </c>
    </row>
    <row r="21" spans="1:21" x14ac:dyDescent="0.45">
      <c r="B21" s="48"/>
      <c r="C21" s="173"/>
      <c r="D21" s="268" t="s">
        <v>76</v>
      </c>
      <c r="E21" s="269"/>
      <c r="F21" s="270"/>
      <c r="G21" s="271">
        <v>53797.600261</v>
      </c>
      <c r="H21" s="272">
        <v>57369.852679000003</v>
      </c>
      <c r="I21" s="273">
        <v>46330.078115999997</v>
      </c>
      <c r="J21" s="273">
        <v>43147.803467999998</v>
      </c>
      <c r="K21" s="271">
        <v>47602.083572000003</v>
      </c>
      <c r="L21" s="274">
        <v>43767.539893000001</v>
      </c>
      <c r="M21" s="273">
        <v>46383.454571000002</v>
      </c>
      <c r="N21" s="273">
        <v>42772.835451999999</v>
      </c>
      <c r="O21" s="253">
        <v>68201.319359000001</v>
      </c>
      <c r="P21" s="257">
        <v>71313.994019999998</v>
      </c>
      <c r="Q21" s="257">
        <v>97330.269826999996</v>
      </c>
      <c r="R21" s="257">
        <v>105651.615764</v>
      </c>
      <c r="S21" s="257">
        <v>95071.947962000006</v>
      </c>
      <c r="T21" s="257">
        <v>58341.909414000002</v>
      </c>
    </row>
    <row r="22" spans="1:21" s="36" customFormat="1" x14ac:dyDescent="0.45">
      <c r="A22" s="235"/>
      <c r="B22" s="88" t="s">
        <v>77</v>
      </c>
      <c r="C22" s="89"/>
      <c r="D22" s="89"/>
      <c r="E22" s="89"/>
      <c r="F22" s="90"/>
      <c r="G22" s="275">
        <f>G23+G31</f>
        <v>641304.92145900009</v>
      </c>
      <c r="H22" s="276">
        <f t="shared" ref="H22:Q22" si="6">H23+H31</f>
        <v>695053.78392199986</v>
      </c>
      <c r="I22" s="277">
        <f t="shared" si="6"/>
        <v>603804.94615999993</v>
      </c>
      <c r="J22" s="277">
        <f t="shared" si="6"/>
        <v>377300.06709299993</v>
      </c>
      <c r="K22" s="275">
        <f t="shared" si="6"/>
        <v>405651.314059</v>
      </c>
      <c r="L22" s="278">
        <f t="shared" si="6"/>
        <v>470363.39601500001</v>
      </c>
      <c r="M22" s="277">
        <f t="shared" si="6"/>
        <v>499954.09919899999</v>
      </c>
      <c r="N22" s="277">
        <f t="shared" si="6"/>
        <v>480908.91686999996</v>
      </c>
      <c r="O22" s="279">
        <f t="shared" si="6"/>
        <v>505010.03787299996</v>
      </c>
      <c r="P22" s="280">
        <f t="shared" si="6"/>
        <v>676633.250826</v>
      </c>
      <c r="Q22" s="280">
        <f t="shared" si="6"/>
        <v>720835.38345900003</v>
      </c>
      <c r="R22" s="280">
        <f t="shared" ref="R22:S22" si="7">R23+R31</f>
        <v>784173.10826300015</v>
      </c>
      <c r="S22" s="280">
        <f t="shared" si="7"/>
        <v>1026856.4155519999</v>
      </c>
      <c r="T22" s="280">
        <f t="shared" ref="T22" si="8">T23+T31</f>
        <v>923082.08583500003</v>
      </c>
      <c r="U22" s="308"/>
    </row>
    <row r="23" spans="1:21" s="36" customFormat="1" x14ac:dyDescent="0.45">
      <c r="A23" s="235"/>
      <c r="B23" s="37"/>
      <c r="C23" s="247" t="s">
        <v>78</v>
      </c>
      <c r="D23" s="49"/>
      <c r="E23" s="49"/>
      <c r="F23" s="248"/>
      <c r="G23" s="249">
        <f>SUM(G24:G30)</f>
        <v>609526.36048400006</v>
      </c>
      <c r="H23" s="250">
        <f t="shared" ref="H23:Q23" si="9">SUM(H24:H30)</f>
        <v>600364.8914989999</v>
      </c>
      <c r="I23" s="251">
        <f t="shared" si="9"/>
        <v>513207.16233699996</v>
      </c>
      <c r="J23" s="251">
        <f t="shared" si="9"/>
        <v>270329.08753899997</v>
      </c>
      <c r="K23" s="249">
        <f t="shared" si="9"/>
        <v>287985.36255399999</v>
      </c>
      <c r="L23" s="265">
        <f t="shared" si="9"/>
        <v>342867.22905700002</v>
      </c>
      <c r="M23" s="251">
        <f t="shared" si="9"/>
        <v>374570.02734199999</v>
      </c>
      <c r="N23" s="251">
        <f t="shared" si="9"/>
        <v>361601.62538599997</v>
      </c>
      <c r="O23" s="249">
        <f t="shared" si="9"/>
        <v>406675.84859999997</v>
      </c>
      <c r="P23" s="252">
        <f t="shared" si="9"/>
        <v>509713.77484099998</v>
      </c>
      <c r="Q23" s="252">
        <f t="shared" si="9"/>
        <v>531953.89135200006</v>
      </c>
      <c r="R23" s="252">
        <f t="shared" ref="R23:S23" si="10">SUM(R24:R30)</f>
        <v>574126.44420800009</v>
      </c>
      <c r="S23" s="252">
        <f t="shared" si="10"/>
        <v>638188.23903499998</v>
      </c>
      <c r="T23" s="252">
        <f t="shared" ref="T23" si="11">SUM(T24:T30)</f>
        <v>529431.43142000004</v>
      </c>
      <c r="U23" s="234"/>
    </row>
    <row r="24" spans="1:21" s="281" customFormat="1" x14ac:dyDescent="0.45">
      <c r="A24" s="235"/>
      <c r="B24" s="48"/>
      <c r="C24" s="154"/>
      <c r="D24" s="101" t="s">
        <v>79</v>
      </c>
      <c r="E24" s="102"/>
      <c r="F24" s="103"/>
      <c r="G24" s="253">
        <v>112045.32217699999</v>
      </c>
      <c r="H24" s="254">
        <v>111245.32217699999</v>
      </c>
      <c r="I24" s="255">
        <v>110900</v>
      </c>
      <c r="J24" s="255">
        <v>0</v>
      </c>
      <c r="K24" s="253">
        <v>0</v>
      </c>
      <c r="L24" s="256">
        <v>0</v>
      </c>
      <c r="M24" s="255">
        <v>0</v>
      </c>
      <c r="N24" s="255">
        <v>0</v>
      </c>
      <c r="O24" s="260">
        <v>0</v>
      </c>
      <c r="P24" s="257">
        <v>0</v>
      </c>
      <c r="Q24" s="257">
        <v>0</v>
      </c>
      <c r="R24" s="257">
        <v>0</v>
      </c>
      <c r="S24" s="257">
        <v>0</v>
      </c>
      <c r="T24" s="257">
        <v>400</v>
      </c>
      <c r="U24" s="234"/>
    </row>
    <row r="25" spans="1:21" s="281" customFormat="1" x14ac:dyDescent="0.45">
      <c r="A25" s="235"/>
      <c r="B25" s="48"/>
      <c r="C25" s="154"/>
      <c r="D25" s="282" t="s">
        <v>80</v>
      </c>
      <c r="E25" s="258"/>
      <c r="F25" s="259"/>
      <c r="G25" s="260">
        <v>49.92</v>
      </c>
      <c r="H25" s="261">
        <v>27184.994597000001</v>
      </c>
      <c r="I25" s="262">
        <v>49.92</v>
      </c>
      <c r="J25" s="262">
        <v>74.88</v>
      </c>
      <c r="K25" s="260">
        <v>0</v>
      </c>
      <c r="L25" s="263">
        <v>0</v>
      </c>
      <c r="M25" s="262">
        <v>1000</v>
      </c>
      <c r="N25" s="262">
        <v>1000</v>
      </c>
      <c r="O25" s="253">
        <v>1000</v>
      </c>
      <c r="P25" s="257">
        <v>0</v>
      </c>
      <c r="Q25" s="257">
        <v>0</v>
      </c>
      <c r="R25" s="257">
        <v>0</v>
      </c>
      <c r="S25" s="257">
        <v>0</v>
      </c>
      <c r="T25" s="257">
        <v>135.232</v>
      </c>
      <c r="U25" s="234"/>
    </row>
    <row r="26" spans="1:21" x14ac:dyDescent="0.45">
      <c r="B26" s="48"/>
      <c r="C26" s="154"/>
      <c r="D26" s="101" t="s">
        <v>81</v>
      </c>
      <c r="E26" s="102"/>
      <c r="F26" s="103"/>
      <c r="G26" s="260">
        <v>135930.31641299999</v>
      </c>
      <c r="H26" s="261">
        <v>128728.77072499999</v>
      </c>
      <c r="I26" s="262">
        <v>125045.719585</v>
      </c>
      <c r="J26" s="262">
        <v>0</v>
      </c>
      <c r="K26" s="260">
        <v>0</v>
      </c>
      <c r="L26" s="263">
        <v>0</v>
      </c>
      <c r="M26" s="262">
        <v>1104.9000000000001</v>
      </c>
      <c r="N26" s="262">
        <v>1920.9</v>
      </c>
      <c r="O26" s="253">
        <v>774</v>
      </c>
      <c r="P26" s="257">
        <v>0</v>
      </c>
      <c r="Q26" s="257">
        <v>0</v>
      </c>
      <c r="R26" s="257">
        <v>0</v>
      </c>
      <c r="S26" s="257">
        <v>0</v>
      </c>
      <c r="T26" s="257">
        <v>0</v>
      </c>
    </row>
    <row r="27" spans="1:21" x14ac:dyDescent="0.45">
      <c r="B27" s="48"/>
      <c r="C27" s="154"/>
      <c r="D27" s="101" t="s">
        <v>82</v>
      </c>
      <c r="E27" s="102"/>
      <c r="F27" s="103"/>
      <c r="G27" s="266">
        <v>59360.521124999999</v>
      </c>
      <c r="H27" s="267">
        <v>92793.744869000002</v>
      </c>
      <c r="I27" s="112">
        <v>83138.359110999998</v>
      </c>
      <c r="J27" s="112">
        <v>111674.80252899999</v>
      </c>
      <c r="K27" s="112">
        <v>109573.355774</v>
      </c>
      <c r="L27" s="267">
        <v>116339.31162399999</v>
      </c>
      <c r="M27" s="112">
        <v>144540.90141699999</v>
      </c>
      <c r="N27" s="112">
        <v>163809.15695599999</v>
      </c>
      <c r="O27" s="260">
        <v>218039.96688600001</v>
      </c>
      <c r="P27" s="257">
        <v>229832.412033</v>
      </c>
      <c r="Q27" s="257">
        <v>271850.96738500003</v>
      </c>
      <c r="R27" s="257">
        <v>289649.53658700001</v>
      </c>
      <c r="S27" s="257">
        <v>382490.32764199999</v>
      </c>
      <c r="T27" s="257">
        <v>256921.79139699999</v>
      </c>
    </row>
    <row r="28" spans="1:21" x14ac:dyDescent="0.45">
      <c r="B28" s="48"/>
      <c r="C28" s="154"/>
      <c r="D28" s="101" t="s">
        <v>83</v>
      </c>
      <c r="E28" s="102"/>
      <c r="F28" s="103"/>
      <c r="G28" s="253">
        <v>265767.43378700002</v>
      </c>
      <c r="H28" s="256">
        <v>219186.634357</v>
      </c>
      <c r="I28" s="255">
        <v>178227.553965</v>
      </c>
      <c r="J28" s="255">
        <v>153787.72850999999</v>
      </c>
      <c r="K28" s="255">
        <v>127001.078813</v>
      </c>
      <c r="L28" s="256">
        <v>98106.981568000003</v>
      </c>
      <c r="M28" s="255">
        <v>126121.564476</v>
      </c>
      <c r="N28" s="255">
        <v>106612.60458</v>
      </c>
      <c r="O28" s="260">
        <v>94569.311130999995</v>
      </c>
      <c r="P28" s="257">
        <v>90668.615457000007</v>
      </c>
      <c r="Q28" s="257">
        <v>95412.488458000007</v>
      </c>
      <c r="R28" s="257">
        <v>103231.856784</v>
      </c>
      <c r="S28" s="257">
        <v>104238.48312</v>
      </c>
      <c r="T28" s="257">
        <v>91594.191017999998</v>
      </c>
    </row>
    <row r="29" spans="1:21" x14ac:dyDescent="0.45">
      <c r="B29" s="48"/>
      <c r="C29" s="154"/>
      <c r="D29" s="282" t="s">
        <v>84</v>
      </c>
      <c r="E29" s="258"/>
      <c r="F29" s="259"/>
      <c r="G29" s="260">
        <v>0</v>
      </c>
      <c r="H29" s="261">
        <v>0</v>
      </c>
      <c r="I29" s="262">
        <v>0</v>
      </c>
      <c r="J29" s="262">
        <v>0</v>
      </c>
      <c r="K29" s="260">
        <v>0</v>
      </c>
      <c r="L29" s="263">
        <v>0</v>
      </c>
      <c r="M29" s="262">
        <v>0</v>
      </c>
      <c r="N29" s="262">
        <v>0</v>
      </c>
      <c r="O29" s="253">
        <v>44762.724489</v>
      </c>
      <c r="P29" s="257">
        <v>47720.087139000003</v>
      </c>
      <c r="Q29" s="257">
        <v>50766.913200000003</v>
      </c>
      <c r="R29" s="257">
        <v>54175.776590000001</v>
      </c>
      <c r="S29" s="257">
        <v>37529.676256999999</v>
      </c>
      <c r="T29" s="257">
        <v>38428.706729999998</v>
      </c>
    </row>
    <row r="30" spans="1:21" x14ac:dyDescent="0.45">
      <c r="B30" s="48"/>
      <c r="C30" s="283"/>
      <c r="D30" s="282" t="s">
        <v>85</v>
      </c>
      <c r="E30" s="258"/>
      <c r="F30" s="259"/>
      <c r="G30" s="260">
        <v>36372.846982000003</v>
      </c>
      <c r="H30" s="261">
        <v>21225.424773999999</v>
      </c>
      <c r="I30" s="262">
        <v>15845.609676</v>
      </c>
      <c r="J30" s="262">
        <v>4791.6764999999996</v>
      </c>
      <c r="K30" s="260">
        <v>51410.927967000003</v>
      </c>
      <c r="L30" s="263">
        <v>128420.93586500001</v>
      </c>
      <c r="M30" s="262">
        <v>101802.66144900001</v>
      </c>
      <c r="N30" s="262">
        <v>88258.96385</v>
      </c>
      <c r="O30" s="253">
        <v>47529.846094</v>
      </c>
      <c r="P30" s="257">
        <v>141492.66021199999</v>
      </c>
      <c r="Q30" s="257">
        <v>113923.52230900001</v>
      </c>
      <c r="R30" s="257">
        <v>127069.27424699999</v>
      </c>
      <c r="S30" s="257">
        <v>113929.752016</v>
      </c>
      <c r="T30" s="257">
        <v>141951.51027500001</v>
      </c>
    </row>
    <row r="31" spans="1:21" s="36" customFormat="1" x14ac:dyDescent="0.45">
      <c r="A31" s="235"/>
      <c r="B31" s="37"/>
      <c r="C31" s="247" t="s">
        <v>86</v>
      </c>
      <c r="D31" s="49"/>
      <c r="E31" s="49"/>
      <c r="F31" s="248"/>
      <c r="G31" s="249">
        <f>SUM(G32:G37)</f>
        <v>31778.560975</v>
      </c>
      <c r="H31" s="250">
        <f t="shared" ref="H31:R31" si="12">SUM(H32:H37)</f>
        <v>94688.892422999998</v>
      </c>
      <c r="I31" s="251">
        <f t="shared" si="12"/>
        <v>90597.783823000005</v>
      </c>
      <c r="J31" s="251">
        <f t="shared" si="12"/>
        <v>106970.97955399999</v>
      </c>
      <c r="K31" s="249">
        <f t="shared" si="12"/>
        <v>117665.951505</v>
      </c>
      <c r="L31" s="265">
        <f t="shared" si="12"/>
        <v>127496.166958</v>
      </c>
      <c r="M31" s="251">
        <f t="shared" si="12"/>
        <v>125384.071857</v>
      </c>
      <c r="N31" s="251">
        <f t="shared" si="12"/>
        <v>119307.291484</v>
      </c>
      <c r="O31" s="249">
        <f t="shared" si="12"/>
        <v>98334.189273000011</v>
      </c>
      <c r="P31" s="252">
        <f t="shared" si="12"/>
        <v>166919.47598499997</v>
      </c>
      <c r="Q31" s="252">
        <f t="shared" si="12"/>
        <v>188881.492107</v>
      </c>
      <c r="R31" s="252">
        <f t="shared" si="12"/>
        <v>210046.664055</v>
      </c>
      <c r="S31" s="252">
        <f t="shared" ref="S31:T31" si="13">SUM(S32:S37)</f>
        <v>388668.17651699996</v>
      </c>
      <c r="T31" s="252">
        <f t="shared" si="13"/>
        <v>393650.654415</v>
      </c>
      <c r="U31" s="234"/>
    </row>
    <row r="32" spans="1:21" x14ac:dyDescent="0.45">
      <c r="B32" s="48"/>
      <c r="C32" s="154"/>
      <c r="D32" s="101" t="s">
        <v>87</v>
      </c>
      <c r="E32" s="102"/>
      <c r="F32" s="103"/>
      <c r="G32" s="253">
        <v>1062.4000000000001</v>
      </c>
      <c r="H32" s="254">
        <v>1049.92</v>
      </c>
      <c r="I32" s="255">
        <v>1037.44</v>
      </c>
      <c r="J32" s="255">
        <v>1000</v>
      </c>
      <c r="K32" s="253">
        <v>1000</v>
      </c>
      <c r="L32" s="256">
        <v>1000</v>
      </c>
      <c r="M32" s="255">
        <v>0</v>
      </c>
      <c r="N32" s="255">
        <v>0</v>
      </c>
      <c r="O32" s="253">
        <v>0</v>
      </c>
      <c r="P32" s="257">
        <v>0</v>
      </c>
      <c r="Q32" s="257">
        <v>0</v>
      </c>
      <c r="R32" s="257">
        <v>0</v>
      </c>
      <c r="S32" s="257">
        <v>0</v>
      </c>
      <c r="T32" s="257">
        <v>553.61699999999996</v>
      </c>
    </row>
    <row r="33" spans="1:23" x14ac:dyDescent="0.45">
      <c r="B33" s="48"/>
      <c r="C33" s="154"/>
      <c r="D33" s="101" t="s">
        <v>88</v>
      </c>
      <c r="E33" s="102"/>
      <c r="F33" s="103"/>
      <c r="G33" s="253">
        <v>0</v>
      </c>
      <c r="H33" s="254">
        <v>0</v>
      </c>
      <c r="I33" s="255">
        <v>0</v>
      </c>
      <c r="J33" s="255">
        <v>0</v>
      </c>
      <c r="K33" s="253">
        <v>0</v>
      </c>
      <c r="L33" s="256">
        <v>0</v>
      </c>
      <c r="M33" s="255">
        <v>0</v>
      </c>
      <c r="N33" s="255">
        <v>0</v>
      </c>
      <c r="O33" s="253">
        <v>0</v>
      </c>
      <c r="P33" s="257">
        <v>0</v>
      </c>
      <c r="Q33" s="257">
        <v>0</v>
      </c>
      <c r="R33" s="257">
        <v>1718.2977080000001</v>
      </c>
      <c r="S33" s="257">
        <v>197309.71412399999</v>
      </c>
      <c r="T33" s="257">
        <v>200970.95277599999</v>
      </c>
    </row>
    <row r="34" spans="1:23" x14ac:dyDescent="0.45">
      <c r="B34" s="48"/>
      <c r="C34" s="154"/>
      <c r="D34" s="282" t="s">
        <v>89</v>
      </c>
      <c r="E34" s="258"/>
      <c r="F34" s="259"/>
      <c r="G34" s="260">
        <v>11937.400390000001</v>
      </c>
      <c r="H34" s="261">
        <v>13114.504558000001</v>
      </c>
      <c r="I34" s="262">
        <v>13788.368731</v>
      </c>
      <c r="J34" s="262">
        <v>14686.130149000001</v>
      </c>
      <c r="K34" s="260">
        <v>17834.531242000001</v>
      </c>
      <c r="L34" s="263">
        <v>17400.558485000001</v>
      </c>
      <c r="M34" s="262">
        <v>17859.745991</v>
      </c>
      <c r="N34" s="262">
        <v>18492.295932000001</v>
      </c>
      <c r="O34" s="260">
        <v>14809.815298</v>
      </c>
      <c r="P34" s="264">
        <v>11631.641609</v>
      </c>
      <c r="Q34" s="264">
        <v>12201.502944</v>
      </c>
      <c r="R34" s="264">
        <v>12684.974307</v>
      </c>
      <c r="S34" s="264">
        <v>17755.434958999998</v>
      </c>
      <c r="T34" s="264">
        <v>20374.245378</v>
      </c>
    </row>
    <row r="35" spans="1:23" x14ac:dyDescent="0.45">
      <c r="B35" s="48"/>
      <c r="C35" s="154"/>
      <c r="D35" s="56" t="s">
        <v>90</v>
      </c>
      <c r="E35" s="12"/>
      <c r="F35" s="57"/>
      <c r="G35" s="266">
        <v>3098.0358940000001</v>
      </c>
      <c r="H35" s="267">
        <v>3200.0131999999999</v>
      </c>
      <c r="I35" s="112">
        <v>3297.3807590000001</v>
      </c>
      <c r="J35" s="112">
        <v>3397.0421569999999</v>
      </c>
      <c r="K35" s="112">
        <v>4911.3546189999997</v>
      </c>
      <c r="L35" s="267">
        <v>5082.9223199999997</v>
      </c>
      <c r="M35" s="112">
        <v>5024.7157479999996</v>
      </c>
      <c r="N35" s="112">
        <v>5049.9572420000004</v>
      </c>
      <c r="O35" s="266">
        <v>5289.4520069999999</v>
      </c>
      <c r="P35" s="264">
        <v>12254.060226</v>
      </c>
      <c r="Q35" s="264">
        <v>12807.916771</v>
      </c>
      <c r="R35" s="264">
        <v>11949.356765</v>
      </c>
      <c r="S35" s="264">
        <v>12607.875339</v>
      </c>
      <c r="T35" s="264">
        <v>12693.555535</v>
      </c>
    </row>
    <row r="36" spans="1:23" x14ac:dyDescent="0.45">
      <c r="B36" s="48"/>
      <c r="C36" s="154"/>
      <c r="D36" s="282" t="s">
        <v>91</v>
      </c>
      <c r="E36" s="258"/>
      <c r="F36" s="259"/>
      <c r="G36" s="260">
        <v>15680.724690999999</v>
      </c>
      <c r="H36" s="261">
        <v>77324.454664999997</v>
      </c>
      <c r="I36" s="262">
        <v>72474.594333000001</v>
      </c>
      <c r="J36" s="262">
        <v>87887.807247999997</v>
      </c>
      <c r="K36" s="260">
        <v>93920.065644000002</v>
      </c>
      <c r="L36" s="263">
        <v>104012.686153</v>
      </c>
      <c r="M36" s="262">
        <v>102499.610118</v>
      </c>
      <c r="N36" s="262">
        <v>95765.038310000004</v>
      </c>
      <c r="O36" s="260">
        <v>77462.717411000005</v>
      </c>
      <c r="P36" s="264">
        <v>142391.61598199999</v>
      </c>
      <c r="Q36" s="264">
        <v>163380.916578</v>
      </c>
      <c r="R36" s="264">
        <v>182664.287877</v>
      </c>
      <c r="S36" s="264">
        <v>159157.016149</v>
      </c>
      <c r="T36" s="264">
        <v>157404.412075</v>
      </c>
    </row>
    <row r="37" spans="1:23" x14ac:dyDescent="0.45">
      <c r="B37" s="48"/>
      <c r="C37" s="154"/>
      <c r="D37" s="56" t="s">
        <v>92</v>
      </c>
      <c r="E37" s="12"/>
      <c r="F37" s="57"/>
      <c r="G37" s="266">
        <v>0</v>
      </c>
      <c r="H37" s="267">
        <v>0</v>
      </c>
      <c r="I37" s="112">
        <v>0</v>
      </c>
      <c r="J37" s="112">
        <v>0</v>
      </c>
      <c r="K37" s="112">
        <v>0</v>
      </c>
      <c r="L37" s="267">
        <v>0</v>
      </c>
      <c r="M37" s="112">
        <v>0</v>
      </c>
      <c r="N37" s="112">
        <v>0</v>
      </c>
      <c r="O37" s="266">
        <v>772.20455700000002</v>
      </c>
      <c r="P37" s="264">
        <v>642.15816800000005</v>
      </c>
      <c r="Q37" s="264">
        <v>491.15581400000002</v>
      </c>
      <c r="R37" s="264">
        <v>1029.747398</v>
      </c>
      <c r="S37" s="264">
        <v>1838.1359460000001</v>
      </c>
      <c r="T37" s="264">
        <v>1653.8716509999999</v>
      </c>
    </row>
    <row r="38" spans="1:23" s="36" customFormat="1" x14ac:dyDescent="0.45">
      <c r="A38" s="235"/>
      <c r="B38" s="88" t="s">
        <v>93</v>
      </c>
      <c r="C38" s="89"/>
      <c r="D38" s="89"/>
      <c r="E38" s="89"/>
      <c r="F38" s="89"/>
      <c r="G38" s="284">
        <f>SUM(G39:G43)</f>
        <v>-22245.339771999978</v>
      </c>
      <c r="H38" s="276">
        <f t="shared" ref="H38:R38" si="14">SUM(H39:H43)</f>
        <v>92509.780119000119</v>
      </c>
      <c r="I38" s="277">
        <f t="shared" si="14"/>
        <v>133271.864268</v>
      </c>
      <c r="J38" s="277">
        <f t="shared" si="14"/>
        <v>443223.2223149999</v>
      </c>
      <c r="K38" s="275">
        <f t="shared" si="14"/>
        <v>584405.05805799982</v>
      </c>
      <c r="L38" s="285">
        <f t="shared" si="14"/>
        <v>885192.41524799983</v>
      </c>
      <c r="M38" s="277">
        <f t="shared" si="14"/>
        <v>1008313.563129</v>
      </c>
      <c r="N38" s="277">
        <f t="shared" si="14"/>
        <v>1159189.3038919999</v>
      </c>
      <c r="O38" s="279">
        <f t="shared" si="14"/>
        <v>1214095.693767</v>
      </c>
      <c r="P38" s="280">
        <f t="shared" si="14"/>
        <v>1421055.0627529998</v>
      </c>
      <c r="Q38" s="280">
        <f t="shared" si="14"/>
        <v>1569665.731072</v>
      </c>
      <c r="R38" s="280">
        <f t="shared" si="14"/>
        <v>4520001.7945400001</v>
      </c>
      <c r="S38" s="280">
        <f t="shared" ref="S38:T38" si="15">SUM(S39:S43)</f>
        <v>4608244.3087709993</v>
      </c>
      <c r="T38" s="280">
        <f t="shared" si="15"/>
        <v>4846828.7474509999</v>
      </c>
      <c r="U38" s="234"/>
    </row>
    <row r="39" spans="1:23" x14ac:dyDescent="0.45">
      <c r="B39" s="48"/>
      <c r="C39" s="286" t="s">
        <v>94</v>
      </c>
      <c r="D39" s="286"/>
      <c r="E39" s="286"/>
      <c r="F39" s="282"/>
      <c r="G39" s="261">
        <v>3727.7824999999998</v>
      </c>
      <c r="H39" s="262">
        <v>3740.0925000000002</v>
      </c>
      <c r="I39" s="262">
        <v>3772.7114999999999</v>
      </c>
      <c r="J39" s="262">
        <v>3986.7114999999999</v>
      </c>
      <c r="K39" s="262">
        <v>4022.7489999999998</v>
      </c>
      <c r="L39" s="262">
        <v>4022.7489999999998</v>
      </c>
      <c r="M39" s="262">
        <v>4041.3924999999999</v>
      </c>
      <c r="N39" s="262">
        <v>4042.6424999999999</v>
      </c>
      <c r="O39" s="262">
        <v>4278.5185000000001</v>
      </c>
      <c r="P39" s="260">
        <v>4278.6184999999996</v>
      </c>
      <c r="Q39" s="260">
        <v>4327.4070000000002</v>
      </c>
      <c r="R39" s="260">
        <v>4895.1445000000003</v>
      </c>
      <c r="S39" s="260">
        <v>4896.7044999999998</v>
      </c>
      <c r="T39" s="260">
        <v>4907.2044999999998</v>
      </c>
      <c r="W39" s="310"/>
    </row>
    <row r="40" spans="1:23" x14ac:dyDescent="0.45">
      <c r="B40" s="48"/>
      <c r="C40" s="286" t="s">
        <v>95</v>
      </c>
      <c r="D40" s="286"/>
      <c r="E40" s="286"/>
      <c r="F40" s="282"/>
      <c r="G40" s="261">
        <v>805068.53404399997</v>
      </c>
      <c r="H40" s="262">
        <v>812257.33025200001</v>
      </c>
      <c r="I40" s="262">
        <v>817100.07444400003</v>
      </c>
      <c r="J40" s="262">
        <v>941841.52054900001</v>
      </c>
      <c r="K40" s="262">
        <v>984641.28020599997</v>
      </c>
      <c r="L40" s="262">
        <v>984641.28020599997</v>
      </c>
      <c r="M40" s="262">
        <v>985745.56669899996</v>
      </c>
      <c r="N40" s="262">
        <v>985819.60769900004</v>
      </c>
      <c r="O40" s="262">
        <v>1003771.194569</v>
      </c>
      <c r="P40" s="260">
        <v>1003773.6020440001</v>
      </c>
      <c r="Q40" s="260">
        <v>1065613.7490600001</v>
      </c>
      <c r="R40" s="260">
        <v>3837224.170618</v>
      </c>
      <c r="S40" s="260">
        <v>3839098.492238</v>
      </c>
      <c r="T40" s="260">
        <v>1474069.86152</v>
      </c>
      <c r="W40" s="234"/>
    </row>
    <row r="41" spans="1:23" x14ac:dyDescent="0.45">
      <c r="B41" s="48"/>
      <c r="C41" s="286" t="s">
        <v>96</v>
      </c>
      <c r="D41" s="286"/>
      <c r="E41" s="286"/>
      <c r="F41" s="282"/>
      <c r="G41" s="261">
        <v>-33127.140712</v>
      </c>
      <c r="H41" s="262">
        <v>-18871.633938999999</v>
      </c>
      <c r="I41" s="262">
        <v>-4079.368747</v>
      </c>
      <c r="J41" s="262">
        <v>150973.99568200001</v>
      </c>
      <c r="K41" s="262">
        <v>114076.17123599999</v>
      </c>
      <c r="L41" s="262">
        <v>120880.639255</v>
      </c>
      <c r="M41" s="262">
        <v>131902.995823</v>
      </c>
      <c r="N41" s="262">
        <v>172723.90158599999</v>
      </c>
      <c r="O41" s="262">
        <v>168113.934186</v>
      </c>
      <c r="P41" s="260">
        <v>181052.65100300001</v>
      </c>
      <c r="Q41" s="260">
        <v>126466.83598800001</v>
      </c>
      <c r="R41" s="260">
        <v>126225.256733</v>
      </c>
      <c r="S41" s="260">
        <v>206327.03733799999</v>
      </c>
      <c r="T41" s="260">
        <v>155055.92094800001</v>
      </c>
      <c r="W41" s="234"/>
    </row>
    <row r="42" spans="1:23" x14ac:dyDescent="0.45">
      <c r="B42" s="48"/>
      <c r="C42" s="286" t="s">
        <v>97</v>
      </c>
      <c r="D42" s="286"/>
      <c r="E42" s="286"/>
      <c r="F42" s="282"/>
      <c r="G42" s="261">
        <v>-797914.51560399996</v>
      </c>
      <c r="H42" s="262">
        <v>-704616.00869399996</v>
      </c>
      <c r="I42" s="262">
        <v>-683521.552929</v>
      </c>
      <c r="J42" s="262">
        <v>-653579.00541600003</v>
      </c>
      <c r="K42" s="262">
        <v>-518335.14238400001</v>
      </c>
      <c r="L42" s="262">
        <v>-224352.25321299999</v>
      </c>
      <c r="M42" s="262">
        <v>-113376.39189300001</v>
      </c>
      <c r="N42" s="262">
        <v>-3396.8478930000001</v>
      </c>
      <c r="O42" s="262">
        <v>37932.046512000001</v>
      </c>
      <c r="P42" s="260">
        <v>231950.18376000001</v>
      </c>
      <c r="Q42" s="260">
        <v>373257.732387</v>
      </c>
      <c r="R42" s="260">
        <v>551569.16756199999</v>
      </c>
      <c r="S42" s="260">
        <v>557809.70485900005</v>
      </c>
      <c r="T42" s="260">
        <v>3212659.5848810002</v>
      </c>
    </row>
    <row r="43" spans="1:23" x14ac:dyDescent="0.45">
      <c r="B43" s="48"/>
      <c r="C43" s="286" t="s">
        <v>98</v>
      </c>
      <c r="D43" s="286"/>
      <c r="E43" s="286"/>
      <c r="F43" s="282"/>
      <c r="G43" s="261">
        <v>0</v>
      </c>
      <c r="H43" s="262">
        <v>0</v>
      </c>
      <c r="I43" s="262">
        <v>0</v>
      </c>
      <c r="J43" s="262">
        <v>0</v>
      </c>
      <c r="K43" s="262">
        <v>0</v>
      </c>
      <c r="L43" s="262">
        <v>0</v>
      </c>
      <c r="M43" s="262">
        <v>0</v>
      </c>
      <c r="N43" s="262">
        <v>0</v>
      </c>
      <c r="O43" s="262">
        <v>0</v>
      </c>
      <c r="P43" s="260">
        <v>7.4460000000000004E-3</v>
      </c>
      <c r="Q43" s="260">
        <v>6.6369999999999997E-3</v>
      </c>
      <c r="R43" s="260">
        <v>88.055126999999999</v>
      </c>
      <c r="S43" s="260">
        <v>112.36983600000001</v>
      </c>
      <c r="T43" s="260">
        <v>136.175602</v>
      </c>
    </row>
    <row r="44" spans="1:23" x14ac:dyDescent="0.45">
      <c r="B44" s="196" t="s">
        <v>99</v>
      </c>
      <c r="C44" s="287"/>
      <c r="D44" s="287"/>
      <c r="E44" s="287"/>
      <c r="F44" s="287"/>
      <c r="G44" s="288">
        <f>G38+G22</f>
        <v>619059.58168700011</v>
      </c>
      <c r="H44" s="289">
        <f t="shared" ref="H44:R44" si="16">H38+H22</f>
        <v>787563.56404099998</v>
      </c>
      <c r="I44" s="290">
        <f t="shared" si="16"/>
        <v>737076.81042799994</v>
      </c>
      <c r="J44" s="290">
        <f t="shared" si="16"/>
        <v>820523.28940799984</v>
      </c>
      <c r="K44" s="291">
        <f t="shared" si="16"/>
        <v>990056.37211699982</v>
      </c>
      <c r="L44" s="289">
        <f t="shared" si="16"/>
        <v>1355555.8112629999</v>
      </c>
      <c r="M44" s="290">
        <f t="shared" si="16"/>
        <v>1508267.6623279999</v>
      </c>
      <c r="N44" s="290">
        <f t="shared" si="16"/>
        <v>1640098.220762</v>
      </c>
      <c r="O44" s="291">
        <f t="shared" si="16"/>
        <v>1719105.7316399999</v>
      </c>
      <c r="P44" s="288">
        <f t="shared" si="16"/>
        <v>2097688.3135789996</v>
      </c>
      <c r="Q44" s="288">
        <f t="shared" si="16"/>
        <v>2290501.1145310001</v>
      </c>
      <c r="R44" s="288">
        <f t="shared" si="16"/>
        <v>5304174.9028030001</v>
      </c>
      <c r="S44" s="288">
        <f t="shared" ref="S44:T44" si="17">S38+S22</f>
        <v>5635100.7243229989</v>
      </c>
      <c r="T44" s="288">
        <f t="shared" si="17"/>
        <v>5769910.8332860004</v>
      </c>
    </row>
    <row r="45" spans="1:23" ht="13.5" customHeight="1" x14ac:dyDescent="0.45">
      <c r="B45" s="233" t="s">
        <v>55</v>
      </c>
      <c r="L45" s="7"/>
      <c r="M45" s="7"/>
      <c r="N45" s="7"/>
      <c r="O45" s="7"/>
      <c r="P45" s="7"/>
      <c r="Q45" s="7"/>
      <c r="R45" s="311"/>
      <c r="S45" s="311"/>
      <c r="T45" s="311"/>
    </row>
    <row r="46" spans="1:23" x14ac:dyDescent="0.45">
      <c r="B46" s="233" t="s">
        <v>100</v>
      </c>
    </row>
    <row r="47" spans="1:23" x14ac:dyDescent="0.45">
      <c r="B47" s="233" t="s">
        <v>101</v>
      </c>
    </row>
  </sheetData>
  <mergeCells count="1">
    <mergeCell ref="B4:F4"/>
  </mergeCells>
  <phoneticPr fontId="3" type="noConversion"/>
  <pageMargins left="0.25" right="0.25" top="0.75" bottom="0.75" header="0.3" footer="0.3"/>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Consolidated IS</vt:lpstr>
      <vt:lpstr>Consolidated BS </vt:lpstr>
      <vt:lpstr>'Consolidated BS '!Print_Area</vt:lpstr>
      <vt:lpstr>'Consolidated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Misu Jang (장미수)</cp:lastModifiedBy>
  <cp:lastPrinted>2022-02-10T01:18:51Z</cp:lastPrinted>
  <dcterms:created xsi:type="dcterms:W3CDTF">2021-08-11T11:05:44Z</dcterms:created>
  <dcterms:modified xsi:type="dcterms:W3CDTF">2022-05-11T02:48:12Z</dcterms:modified>
</cp:coreProperties>
</file>